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ander\Desktop\"/>
    </mc:Choice>
  </mc:AlternateContent>
  <bookViews>
    <workbookView xWindow="0" yWindow="0" windowWidth="20490" windowHeight="7530"/>
  </bookViews>
  <sheets>
    <sheet name="Resultat" sheetId="1" r:id="rId1"/>
    <sheet name="Modul1" sheetId="2" state="veryHidden" r:id="rId2"/>
    <sheet name="Grund" sheetId="3" r:id="rId3"/>
    <sheet name="Blad2" sheetId="4" r:id="rId4"/>
  </sheets>
  <definedNames>
    <definedName name="_xlnm._FilterDatabase" localSheetId="0" hidden="1">Resultat!$B$3:$Z$46</definedName>
    <definedName name="Gren1">Resultat!$E$4:$E$46</definedName>
    <definedName name="Gren1b">Resultat!$AB$4:$AB$46</definedName>
    <definedName name="Gren2">Resultat!$H$4:$H$46</definedName>
    <definedName name="Gren2b">Resultat!$AE$4:$AE$46</definedName>
    <definedName name="Gren3">Resultat!$K$4:$K$46</definedName>
    <definedName name="Gren3b">Resultat!$AH$4:$AH$46</definedName>
    <definedName name="Gren4">Resultat!$N$4:$N$46</definedName>
    <definedName name="Gren4b">Resultat!$AK$4:$AK$46</definedName>
    <definedName name="Gren5">Resultat!$Q$4:$Q$46</definedName>
    <definedName name="Gren5b">Resultat!$AN$4:$AN$46</definedName>
    <definedName name="Gren6">Resultat!$T$4:$T$46</definedName>
    <definedName name="Gren6b">Resultat!$AQ$4:$AQ$46</definedName>
    <definedName name="Gren7">Resultat!$W$4:$W$46</definedName>
    <definedName name="Gren7b">Resultat!$AT$4:$AT$46</definedName>
    <definedName name="Hela">Resultat!$B$4:$Y$46</definedName>
    <definedName name="RESULTAT">Resultat!$Z$4:$Z$46</definedName>
    <definedName name="Total">Resultat!$B$4:$Z$46</definedName>
    <definedName name="_xlnm.Print_Area" localSheetId="0">Resultat!$A$1:$Z$46</definedName>
  </definedNames>
  <calcPr calcId="162913"/>
</workbook>
</file>

<file path=xl/calcChain.xml><?xml version="1.0" encoding="utf-8"?>
<calcChain xmlns="http://schemas.openxmlformats.org/spreadsheetml/2006/main">
  <c r="AT46" i="1" l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C48" i="1"/>
  <c r="E3" i="1" l="1"/>
  <c r="AQ46" i="1"/>
  <c r="AN46" i="1"/>
  <c r="AK46" i="1"/>
  <c r="AH46" i="1"/>
  <c r="AB46" i="1"/>
  <c r="AQ45" i="1"/>
  <c r="AN45" i="1"/>
  <c r="AK45" i="1"/>
  <c r="AH45" i="1"/>
  <c r="AB45" i="1"/>
  <c r="AQ44" i="1"/>
  <c r="AN44" i="1"/>
  <c r="AK44" i="1"/>
  <c r="AH44" i="1"/>
  <c r="AB44" i="1"/>
  <c r="AQ43" i="1"/>
  <c r="AN43" i="1"/>
  <c r="AK43" i="1"/>
  <c r="AH43" i="1"/>
  <c r="AB43" i="1"/>
  <c r="AQ42" i="1"/>
  <c r="AN42" i="1"/>
  <c r="AK42" i="1"/>
  <c r="AH42" i="1"/>
  <c r="AB42" i="1"/>
  <c r="AQ41" i="1"/>
  <c r="AN41" i="1"/>
  <c r="AK41" i="1"/>
  <c r="AH41" i="1"/>
  <c r="AB41" i="1"/>
  <c r="AQ40" i="1"/>
  <c r="AN40" i="1"/>
  <c r="AK40" i="1"/>
  <c r="AH40" i="1"/>
  <c r="AB40" i="1"/>
  <c r="AQ39" i="1"/>
  <c r="AN39" i="1"/>
  <c r="AK39" i="1"/>
  <c r="AH39" i="1"/>
  <c r="AB39" i="1"/>
  <c r="AQ38" i="1"/>
  <c r="AN38" i="1"/>
  <c r="AK38" i="1"/>
  <c r="AH38" i="1"/>
  <c r="AB38" i="1"/>
  <c r="AQ37" i="1"/>
  <c r="AN37" i="1"/>
  <c r="AK37" i="1"/>
  <c r="AH37" i="1"/>
  <c r="AB37" i="1"/>
  <c r="AQ36" i="1"/>
  <c r="AN36" i="1"/>
  <c r="AK36" i="1"/>
  <c r="AH36" i="1"/>
  <c r="AB36" i="1"/>
  <c r="AQ35" i="1"/>
  <c r="AN35" i="1"/>
  <c r="AK35" i="1"/>
  <c r="AH35" i="1"/>
  <c r="AB35" i="1"/>
  <c r="AQ34" i="1"/>
  <c r="AN34" i="1"/>
  <c r="AK34" i="1"/>
  <c r="AH34" i="1"/>
  <c r="AB34" i="1"/>
  <c r="AQ33" i="1"/>
  <c r="AN33" i="1"/>
  <c r="AK33" i="1"/>
  <c r="AH33" i="1"/>
  <c r="AB33" i="1"/>
  <c r="AQ32" i="1"/>
  <c r="AN32" i="1"/>
  <c r="AK32" i="1"/>
  <c r="AH32" i="1"/>
  <c r="AB32" i="1"/>
  <c r="AQ31" i="1"/>
  <c r="AN31" i="1"/>
  <c r="AK31" i="1"/>
  <c r="AH31" i="1"/>
  <c r="AB31" i="1"/>
  <c r="AQ30" i="1"/>
  <c r="AN30" i="1"/>
  <c r="AK30" i="1"/>
  <c r="AH30" i="1"/>
  <c r="AB30" i="1"/>
  <c r="AQ29" i="1"/>
  <c r="AN29" i="1"/>
  <c r="AK29" i="1"/>
  <c r="AH29" i="1"/>
  <c r="AB29" i="1"/>
  <c r="AQ28" i="1"/>
  <c r="AN28" i="1"/>
  <c r="AK28" i="1"/>
  <c r="AH28" i="1"/>
  <c r="AB28" i="1"/>
  <c r="AQ27" i="1"/>
  <c r="AN27" i="1"/>
  <c r="AK27" i="1"/>
  <c r="AH27" i="1"/>
  <c r="AB27" i="1"/>
  <c r="AQ26" i="1"/>
  <c r="AN26" i="1"/>
  <c r="AK26" i="1"/>
  <c r="AH26" i="1"/>
  <c r="AB26" i="1"/>
  <c r="AQ25" i="1"/>
  <c r="AN25" i="1"/>
  <c r="AK25" i="1"/>
  <c r="AH25" i="1"/>
  <c r="AB25" i="1"/>
  <c r="AQ24" i="1"/>
  <c r="AN24" i="1"/>
  <c r="AK24" i="1"/>
  <c r="AH24" i="1"/>
  <c r="AB24" i="1"/>
  <c r="AQ23" i="1"/>
  <c r="AN23" i="1"/>
  <c r="AK23" i="1"/>
  <c r="AH23" i="1"/>
  <c r="AB23" i="1"/>
  <c r="AQ22" i="1"/>
  <c r="AN22" i="1"/>
  <c r="AK22" i="1"/>
  <c r="AH22" i="1"/>
  <c r="AB22" i="1"/>
  <c r="AQ21" i="1"/>
  <c r="AN21" i="1"/>
  <c r="AK21" i="1"/>
  <c r="AH21" i="1"/>
  <c r="AB21" i="1"/>
  <c r="AQ20" i="1"/>
  <c r="AN20" i="1"/>
  <c r="AK20" i="1"/>
  <c r="AH20" i="1"/>
  <c r="AB20" i="1"/>
  <c r="AQ19" i="1"/>
  <c r="AN19" i="1"/>
  <c r="AK19" i="1"/>
  <c r="AH19" i="1"/>
  <c r="AB19" i="1"/>
  <c r="AQ18" i="1"/>
  <c r="AN18" i="1"/>
  <c r="AK18" i="1"/>
  <c r="AH18" i="1"/>
  <c r="AB18" i="1"/>
  <c r="AQ17" i="1"/>
  <c r="AN17" i="1"/>
  <c r="AK17" i="1"/>
  <c r="AH17" i="1"/>
  <c r="AB17" i="1"/>
  <c r="AQ16" i="1"/>
  <c r="AN16" i="1"/>
  <c r="AK16" i="1"/>
  <c r="AH16" i="1"/>
  <c r="AB16" i="1"/>
  <c r="AQ15" i="1"/>
  <c r="AN15" i="1"/>
  <c r="AK15" i="1"/>
  <c r="AH15" i="1"/>
  <c r="AB15" i="1"/>
  <c r="AQ14" i="1"/>
  <c r="AN14" i="1"/>
  <c r="AK14" i="1"/>
  <c r="AH14" i="1"/>
  <c r="AB14" i="1"/>
  <c r="AQ13" i="1"/>
  <c r="AN13" i="1"/>
  <c r="AK13" i="1"/>
  <c r="AH13" i="1"/>
  <c r="AB13" i="1"/>
  <c r="AQ12" i="1"/>
  <c r="AN12" i="1"/>
  <c r="AK12" i="1"/>
  <c r="AH12" i="1"/>
  <c r="AB12" i="1"/>
  <c r="AQ11" i="1"/>
  <c r="AN11" i="1"/>
  <c r="AK11" i="1"/>
  <c r="AH11" i="1"/>
  <c r="AB11" i="1"/>
  <c r="AQ10" i="1"/>
  <c r="AN10" i="1"/>
  <c r="AK10" i="1"/>
  <c r="AH10" i="1"/>
  <c r="AB10" i="1"/>
  <c r="AQ9" i="1"/>
  <c r="AN9" i="1"/>
  <c r="AK9" i="1"/>
  <c r="AH9" i="1"/>
  <c r="AB9" i="1"/>
  <c r="AQ8" i="1"/>
  <c r="AN8" i="1"/>
  <c r="AK8" i="1"/>
  <c r="AH8" i="1"/>
  <c r="AB8" i="1"/>
  <c r="AQ7" i="1"/>
  <c r="AN7" i="1"/>
  <c r="AK7" i="1"/>
  <c r="AH7" i="1"/>
  <c r="AB7" i="1"/>
  <c r="AQ6" i="1"/>
  <c r="AN6" i="1"/>
  <c r="AK6" i="1"/>
  <c r="AH6" i="1"/>
  <c r="AB6" i="1"/>
  <c r="AB4" i="1" l="1"/>
  <c r="AB5" i="1"/>
  <c r="AH4" i="1"/>
  <c r="AK4" i="1"/>
  <c r="AN4" i="1"/>
  <c r="AQ4" i="1"/>
  <c r="AH5" i="1"/>
  <c r="AK5" i="1"/>
  <c r="AN5" i="1"/>
  <c r="AQ5" i="1"/>
  <c r="W3" i="1" l="1"/>
  <c r="W2" i="1"/>
  <c r="T2" i="1"/>
  <c r="H2" i="1"/>
  <c r="T3" i="1"/>
  <c r="Q3" i="1"/>
  <c r="N3" i="1"/>
  <c r="K3" i="1"/>
  <c r="H3" i="1"/>
  <c r="Q2" i="1"/>
  <c r="N2" i="1"/>
  <c r="K2" i="1"/>
  <c r="E2" i="1"/>
  <c r="B1" i="1"/>
  <c r="AB3" i="1" l="1"/>
  <c r="AE3" i="1"/>
  <c r="AH3" i="1"/>
  <c r="AK3" i="1"/>
  <c r="AN3" i="1"/>
  <c r="AQ3" i="1"/>
  <c r="AT3" i="1"/>
  <c r="Y34" i="1"/>
  <c r="Y19" i="1"/>
  <c r="Y43" i="1"/>
  <c r="Y25" i="1"/>
  <c r="Y9" i="1"/>
  <c r="Y35" i="1"/>
  <c r="Y33" i="1"/>
  <c r="Y46" i="1"/>
  <c r="Y38" i="1"/>
  <c r="Y23" i="1"/>
  <c r="Y7" i="1"/>
  <c r="Y28" i="1"/>
  <c r="Y20" i="1"/>
  <c r="Y44" i="1"/>
  <c r="Y6" i="1"/>
  <c r="Y31" i="1"/>
  <c r="Y41" i="1"/>
  <c r="Y26" i="1"/>
  <c r="Y11" i="1"/>
  <c r="Y32" i="1"/>
  <c r="Y17" i="1"/>
  <c r="Y40" i="1"/>
  <c r="Y29" i="1"/>
  <c r="Y39" i="1"/>
  <c r="Y42" i="1"/>
  <c r="Y16" i="1"/>
  <c r="Y45" i="1"/>
  <c r="Y30" i="1"/>
  <c r="Y15" i="1"/>
  <c r="Y36" i="1"/>
  <c r="Y21" i="1"/>
  <c r="Y10" i="1"/>
  <c r="Y14" i="1"/>
  <c r="Y24" i="1"/>
  <c r="Y27" i="1"/>
  <c r="Y37" i="1"/>
  <c r="Y4" i="1"/>
  <c r="G7" i="1"/>
  <c r="G48" i="1" s="1"/>
  <c r="G8" i="1"/>
  <c r="G19" i="1"/>
  <c r="G36" i="1"/>
  <c r="G32" i="1"/>
  <c r="G23" i="1"/>
  <c r="G35" i="1"/>
  <c r="G46" i="1"/>
  <c r="G44" i="1"/>
  <c r="G15" i="1"/>
  <c r="G33" i="1"/>
  <c r="G34" i="1"/>
  <c r="G43" i="1"/>
  <c r="G13" i="1"/>
  <c r="G38" i="1"/>
  <c r="G42" i="1"/>
  <c r="G29" i="1"/>
  <c r="G18" i="1"/>
  <c r="G4" i="1"/>
  <c r="G26" i="1"/>
  <c r="G30" i="1"/>
  <c r="G25" i="1"/>
  <c r="G21" i="1"/>
  <c r="G9" i="1"/>
  <c r="G10" i="1"/>
  <c r="G22" i="1"/>
  <c r="G41" i="1"/>
  <c r="G24" i="1"/>
  <c r="G45" i="1"/>
  <c r="G27" i="1"/>
  <c r="G31" i="1"/>
  <c r="G28" i="1"/>
  <c r="G17" i="1"/>
  <c r="G40" i="1"/>
  <c r="G16" i="1"/>
  <c r="G39" i="1"/>
  <c r="G37" i="1"/>
  <c r="S31" i="1"/>
  <c r="S46" i="1"/>
  <c r="S7" i="1"/>
  <c r="S34" i="1"/>
  <c r="S29" i="1"/>
  <c r="S33" i="1"/>
  <c r="S10" i="1"/>
  <c r="S21" i="1"/>
  <c r="S43" i="1"/>
  <c r="S4" i="1"/>
  <c r="S26" i="1"/>
  <c r="S42" i="1"/>
  <c r="S20" i="1"/>
  <c r="S30" i="1"/>
  <c r="S45" i="1"/>
  <c r="S14" i="1"/>
  <c r="S37" i="1"/>
  <c r="S17" i="1"/>
  <c r="S27" i="1"/>
  <c r="S8" i="1"/>
  <c r="S18" i="1"/>
  <c r="S39" i="1"/>
  <c r="S13" i="1"/>
  <c r="S25" i="1"/>
  <c r="S41" i="1"/>
  <c r="S23" i="1"/>
  <c r="S40" i="1"/>
  <c r="S24" i="1"/>
  <c r="S32" i="1"/>
  <c r="S15" i="1"/>
  <c r="S9" i="1"/>
  <c r="S35" i="1"/>
  <c r="S6" i="1"/>
  <c r="S16" i="1"/>
  <c r="S38" i="1"/>
  <c r="S19" i="1"/>
  <c r="S28" i="1"/>
  <c r="S44" i="1"/>
  <c r="S11" i="1"/>
  <c r="S36" i="1"/>
  <c r="S22" i="1"/>
  <c r="V6" i="1"/>
  <c r="V24" i="1"/>
  <c r="V7" i="1"/>
  <c r="V25" i="1"/>
  <c r="V40" i="1"/>
  <c r="V4" i="1"/>
  <c r="V22" i="1"/>
  <c r="V38" i="1"/>
  <c r="V14" i="1"/>
  <c r="V31" i="1"/>
  <c r="V46" i="1"/>
  <c r="V19" i="1"/>
  <c r="V36" i="1"/>
  <c r="V29" i="1"/>
  <c r="V44" i="1"/>
  <c r="V8" i="1"/>
  <c r="V26" i="1"/>
  <c r="V43" i="1"/>
  <c r="V18" i="1"/>
  <c r="V35" i="1"/>
  <c r="V41" i="1"/>
  <c r="V15" i="1"/>
  <c r="V32" i="1"/>
  <c r="V16" i="1"/>
  <c r="V33" i="1"/>
  <c r="V21" i="1"/>
  <c r="V13" i="1"/>
  <c r="V30" i="1"/>
  <c r="V11" i="1"/>
  <c r="V23" i="1"/>
  <c r="V39" i="1"/>
  <c r="V10" i="1"/>
  <c r="V28" i="1"/>
  <c r="V20" i="1"/>
  <c r="V37" i="1"/>
  <c r="V45" i="1"/>
  <c r="V17" i="1"/>
  <c r="V34" i="1"/>
  <c r="V9" i="1"/>
  <c r="V27" i="1"/>
  <c r="V42" i="1"/>
  <c r="P28" i="1"/>
  <c r="P37" i="1"/>
  <c r="P8" i="1"/>
  <c r="P32" i="1"/>
  <c r="P42" i="1"/>
  <c r="P29" i="1"/>
  <c r="P38" i="1"/>
  <c r="P9" i="1"/>
  <c r="P11" i="1"/>
  <c r="P13" i="1"/>
  <c r="P22" i="1"/>
  <c r="P45" i="1"/>
  <c r="P17" i="1"/>
  <c r="P19" i="1"/>
  <c r="P21" i="1"/>
  <c r="P44" i="1"/>
  <c r="P16" i="1"/>
  <c r="P25" i="1"/>
  <c r="P26" i="1"/>
  <c r="P41" i="1"/>
  <c r="P35" i="1"/>
  <c r="P6" i="1"/>
  <c r="P30" i="1"/>
  <c r="P39" i="1"/>
  <c r="P40" i="1"/>
  <c r="P36" i="1"/>
  <c r="P7" i="1"/>
  <c r="P31" i="1"/>
  <c r="P18" i="1"/>
  <c r="P20" i="1"/>
  <c r="P43" i="1"/>
  <c r="P15" i="1"/>
  <c r="P24" i="1"/>
  <c r="P10" i="1"/>
  <c r="P27" i="1"/>
  <c r="P14" i="1"/>
  <c r="P23" i="1"/>
  <c r="P46" i="1"/>
  <c r="P33" i="1"/>
  <c r="P34" i="1"/>
  <c r="P4" i="1"/>
  <c r="G12" i="1"/>
  <c r="G5" i="1"/>
  <c r="P12" i="1"/>
  <c r="P5" i="1"/>
  <c r="AE38" i="1"/>
  <c r="AE42" i="1"/>
  <c r="AE27" i="1"/>
  <c r="AE37" i="1"/>
  <c r="AE10" i="1"/>
  <c r="AE45" i="1"/>
  <c r="AE21" i="1"/>
  <c r="AE17" i="1"/>
  <c r="AE19" i="1"/>
  <c r="AE7" i="1"/>
  <c r="AE32" i="1"/>
  <c r="AE46" i="1"/>
  <c r="AE39" i="1"/>
  <c r="AE31" i="1"/>
  <c r="AE24" i="1"/>
  <c r="AE16" i="1"/>
  <c r="AE8" i="1"/>
  <c r="AE40" i="1"/>
  <c r="AE33" i="1"/>
  <c r="AE22" i="1"/>
  <c r="AE14" i="1"/>
  <c r="AE6" i="1"/>
  <c r="AE25" i="1"/>
  <c r="AE30" i="1"/>
  <c r="AE36" i="1"/>
  <c r="AE41" i="1"/>
  <c r="AE11" i="1"/>
  <c r="AE43" i="1"/>
  <c r="AE34" i="1"/>
  <c r="AE9" i="1"/>
  <c r="AE23" i="1"/>
  <c r="AE35" i="1"/>
  <c r="AE20" i="1"/>
  <c r="AE44" i="1"/>
  <c r="AE29" i="1"/>
  <c r="AE18" i="1"/>
  <c r="AE28" i="1"/>
  <c r="AE15" i="1"/>
  <c r="J15" i="1" s="1"/>
  <c r="AE26" i="1"/>
  <c r="AE13" i="1"/>
  <c r="AE4" i="1"/>
  <c r="V12" i="1"/>
  <c r="V5" i="1"/>
  <c r="M25" i="1"/>
  <c r="S12" i="1"/>
  <c r="S5" i="1"/>
  <c r="AE12" i="1"/>
  <c r="AE5" i="1"/>
  <c r="J5" i="1"/>
  <c r="M45" i="1"/>
  <c r="M38" i="1"/>
  <c r="M30" i="1"/>
  <c r="M23" i="1"/>
  <c r="M15" i="1"/>
  <c r="M7" i="1"/>
  <c r="M18" i="1"/>
  <c r="M43" i="1"/>
  <c r="M32" i="1"/>
  <c r="M21" i="1"/>
  <c r="M13" i="1"/>
  <c r="M46" i="1"/>
  <c r="M39" i="1"/>
  <c r="M31" i="1"/>
  <c r="M24" i="1"/>
  <c r="M16" i="1"/>
  <c r="M29" i="1"/>
  <c r="M14" i="1"/>
  <c r="Y12" i="1"/>
  <c r="Y5" i="1"/>
  <c r="M41" i="1"/>
  <c r="M19" i="1"/>
  <c r="M11" i="1"/>
  <c r="M36" i="1"/>
  <c r="M28" i="1"/>
  <c r="M42" i="1"/>
  <c r="M27" i="1"/>
  <c r="M20" i="1"/>
  <c r="M40" i="1"/>
  <c r="M33" i="1"/>
  <c r="M5" i="1"/>
  <c r="M8" i="1"/>
  <c r="M37" i="1"/>
  <c r="M34" i="1"/>
  <c r="M26" i="1"/>
  <c r="M44" i="1"/>
  <c r="M6" i="1"/>
  <c r="M17" i="1"/>
  <c r="M9" i="1"/>
  <c r="M35" i="1"/>
  <c r="M22" i="1"/>
  <c r="M10" i="1"/>
  <c r="M12" i="1"/>
  <c r="M4" i="1"/>
  <c r="Z41" i="1" l="1"/>
  <c r="J26" i="1"/>
  <c r="Z26" i="1" s="1"/>
  <c r="J29" i="1"/>
  <c r="Z29" i="1" s="1"/>
  <c r="J23" i="1"/>
  <c r="J11" i="1"/>
  <c r="J25" i="1"/>
  <c r="J6" i="1"/>
  <c r="Z6" i="1" s="1"/>
  <c r="J44" i="1"/>
  <c r="J9" i="1"/>
  <c r="J41" i="1"/>
  <c r="Z9" i="1"/>
  <c r="Z18" i="1"/>
  <c r="J38" i="1"/>
  <c r="J28" i="1"/>
  <c r="J20" i="1"/>
  <c r="J34" i="1"/>
  <c r="Z34" i="1" s="1"/>
  <c r="J36" i="1"/>
  <c r="J14" i="1"/>
  <c r="J12" i="1"/>
  <c r="Z12" i="1" s="1"/>
  <c r="J13" i="1"/>
  <c r="Z13" i="1" s="1"/>
  <c r="J18" i="1"/>
  <c r="J35" i="1"/>
  <c r="J43" i="1"/>
  <c r="Z43" i="1" s="1"/>
  <c r="J30" i="1"/>
  <c r="Z30" i="1" s="1"/>
  <c r="J22" i="1"/>
  <c r="V48" i="1"/>
  <c r="Z22" i="1"/>
  <c r="Z5" i="1"/>
  <c r="Z28" i="1"/>
  <c r="Z11" i="1"/>
  <c r="S48" i="1"/>
  <c r="P48" i="1"/>
  <c r="Z15" i="1"/>
  <c r="Z44" i="1"/>
  <c r="Z35" i="1"/>
  <c r="Z20" i="1"/>
  <c r="Z23" i="1"/>
  <c r="Z36" i="1"/>
  <c r="Z25" i="1"/>
  <c r="Z14" i="1"/>
  <c r="Y48" i="1"/>
  <c r="Z38" i="1"/>
  <c r="M48" i="1"/>
  <c r="J4" i="1"/>
  <c r="J33" i="1"/>
  <c r="Z33" i="1" s="1"/>
  <c r="J40" i="1"/>
  <c r="Z40" i="1" s="1"/>
  <c r="J8" i="1"/>
  <c r="Z8" i="1" s="1"/>
  <c r="J16" i="1"/>
  <c r="Z16" i="1" s="1"/>
  <c r="J24" i="1"/>
  <c r="Z24" i="1" s="1"/>
  <c r="J31" i="1"/>
  <c r="Z31" i="1" s="1"/>
  <c r="J39" i="1"/>
  <c r="Z39" i="1" s="1"/>
  <c r="J46" i="1"/>
  <c r="Z46" i="1" s="1"/>
  <c r="J32" i="1"/>
  <c r="Z32" i="1" s="1"/>
  <c r="J7" i="1"/>
  <c r="Z7" i="1" s="1"/>
  <c r="J19" i="1"/>
  <c r="Z19" i="1" s="1"/>
  <c r="J17" i="1"/>
  <c r="Z17" i="1" s="1"/>
  <c r="J21" i="1"/>
  <c r="Z21" i="1" s="1"/>
  <c r="J45" i="1"/>
  <c r="Z45" i="1" s="1"/>
  <c r="J10" i="1"/>
  <c r="Z10" i="1" s="1"/>
  <c r="J37" i="1"/>
  <c r="Z37" i="1" s="1"/>
  <c r="J27" i="1"/>
  <c r="Z27" i="1" s="1"/>
  <c r="J42" i="1"/>
  <c r="Z42" i="1" s="1"/>
  <c r="J48" i="1" l="1"/>
  <c r="Z4" i="1"/>
  <c r="A32" i="1" s="1"/>
  <c r="A8" i="1" l="1"/>
  <c r="A4" i="1"/>
  <c r="A5" i="1"/>
  <c r="A11" i="1"/>
  <c r="A30" i="1"/>
  <c r="A44" i="1"/>
  <c r="A43" i="1"/>
  <c r="A9" i="1"/>
  <c r="A28" i="1"/>
  <c r="A13" i="1"/>
  <c r="A23" i="1"/>
  <c r="A25" i="1"/>
  <c r="A12" i="1"/>
  <c r="A29" i="1"/>
  <c r="A18" i="1"/>
  <c r="A22" i="1"/>
  <c r="A34" i="1"/>
  <c r="A15" i="1"/>
  <c r="A35" i="1"/>
  <c r="A6" i="1"/>
  <c r="A26" i="1"/>
  <c r="A41" i="1"/>
  <c r="A20" i="1"/>
  <c r="A36" i="1"/>
  <c r="A14" i="1"/>
  <c r="A40" i="1"/>
  <c r="A46" i="1"/>
  <c r="A37" i="1"/>
  <c r="A31" i="1"/>
  <c r="A17" i="1"/>
  <c r="A24" i="1"/>
  <c r="A10" i="1"/>
  <c r="A38" i="1"/>
  <c r="A39" i="1"/>
  <c r="A19" i="1"/>
  <c r="A16" i="1"/>
  <c r="A45" i="1"/>
  <c r="A42" i="1"/>
  <c r="A7" i="1"/>
  <c r="A33" i="1"/>
  <c r="A21" i="1"/>
  <c r="A27" i="1"/>
</calcChain>
</file>

<file path=xl/sharedStrings.xml><?xml version="1.0" encoding="utf-8"?>
<sst xmlns="http://schemas.openxmlformats.org/spreadsheetml/2006/main" count="334" uniqueCount="181">
  <si>
    <t>RESULTAT</t>
  </si>
  <si>
    <t>Lagnamn</t>
  </si>
  <si>
    <t>Lagledare</t>
  </si>
  <si>
    <t>Start</t>
  </si>
  <si>
    <t>Plac</t>
  </si>
  <si>
    <t>Poäng</t>
  </si>
  <si>
    <t>1=låga är bra  0=höga är bra</t>
  </si>
  <si>
    <t>Antal lag</t>
  </si>
  <si>
    <t>Skiljefråga</t>
  </si>
  <si>
    <t xml:space="preserve"> </t>
  </si>
  <si>
    <t>Samlaget</t>
  </si>
  <si>
    <t>Korken</t>
  </si>
  <si>
    <t>Svärmorsdrömmarna</t>
  </si>
  <si>
    <t>Lost</t>
  </si>
  <si>
    <t>Marcus Johansson</t>
  </si>
  <si>
    <t>08.00</t>
  </si>
  <si>
    <t>10.00</t>
  </si>
  <si>
    <t>Axel Johansson</t>
  </si>
  <si>
    <t>Kapten Morgan</t>
  </si>
  <si>
    <t>Morgan Johansson</t>
  </si>
  <si>
    <t>Prisjägarna</t>
  </si>
  <si>
    <t>Pilarna</t>
  </si>
  <si>
    <t>Christer Björk</t>
  </si>
  <si>
    <t>08.03</t>
  </si>
  <si>
    <t>08.18</t>
  </si>
  <si>
    <t>08.30</t>
  </si>
  <si>
    <t>08.42</t>
  </si>
  <si>
    <t>08.54</t>
  </si>
  <si>
    <t>09.06</t>
  </si>
  <si>
    <t>09.18</t>
  </si>
  <si>
    <t>09.30</t>
  </si>
  <si>
    <t>09.42</t>
  </si>
  <si>
    <t>10.03</t>
  </si>
  <si>
    <t>Släkten e bäst</t>
  </si>
  <si>
    <t>Katarina Gunnarsson</t>
  </si>
  <si>
    <t>09.54</t>
  </si>
  <si>
    <t>Jesper Rydin</t>
  </si>
  <si>
    <t>10.06</t>
  </si>
  <si>
    <t>Superpinglorna</t>
  </si>
  <si>
    <t>10.09</t>
  </si>
  <si>
    <t>Stefan Folke</t>
  </si>
  <si>
    <t>10.12</t>
  </si>
  <si>
    <t>10.15</t>
  </si>
  <si>
    <t>Super Mario Bros</t>
  </si>
  <si>
    <t>Rickard Öst</t>
  </si>
  <si>
    <t>10.45</t>
  </si>
  <si>
    <t>10.48</t>
  </si>
  <si>
    <t>10.51</t>
  </si>
  <si>
    <t>10.54</t>
  </si>
  <si>
    <t>10.57</t>
  </si>
  <si>
    <t>11.00</t>
  </si>
  <si>
    <t>11.03</t>
  </si>
  <si>
    <t>Nr</t>
  </si>
  <si>
    <t>Lag</t>
  </si>
  <si>
    <t>Skiljefr</t>
  </si>
  <si>
    <t>Variabel</t>
  </si>
  <si>
    <t>Värde</t>
  </si>
  <si>
    <t>År</t>
  </si>
  <si>
    <t>Gren1</t>
  </si>
  <si>
    <t>Gren2</t>
  </si>
  <si>
    <t>Gren3</t>
  </si>
  <si>
    <t>Gren4</t>
  </si>
  <si>
    <t>Gren5</t>
  </si>
  <si>
    <t>Gren6</t>
  </si>
  <si>
    <t>Gren7</t>
  </si>
  <si>
    <t>Tid (S)</t>
  </si>
  <si>
    <t>Lennie Simonsson</t>
  </si>
  <si>
    <t>08.06</t>
  </si>
  <si>
    <t>08.09</t>
  </si>
  <si>
    <t>08.12</t>
  </si>
  <si>
    <t>08.15</t>
  </si>
  <si>
    <t>08.21</t>
  </si>
  <si>
    <t>08.24</t>
  </si>
  <si>
    <t>08.27</t>
  </si>
  <si>
    <t>08.33</t>
  </si>
  <si>
    <t>08.36</t>
  </si>
  <si>
    <t>08.39</t>
  </si>
  <si>
    <t>08.45</t>
  </si>
  <si>
    <t>08.48</t>
  </si>
  <si>
    <t>08.51</t>
  </si>
  <si>
    <t>08.57</t>
  </si>
  <si>
    <t>09.00</t>
  </si>
  <si>
    <t>09.03</t>
  </si>
  <si>
    <t>09.09</t>
  </si>
  <si>
    <t>09.12</t>
  </si>
  <si>
    <t>09.15</t>
  </si>
  <si>
    <t>09.21</t>
  </si>
  <si>
    <t>09.24</t>
  </si>
  <si>
    <t>09.27</t>
  </si>
  <si>
    <t>09.33</t>
  </si>
  <si>
    <t>09.36</t>
  </si>
  <si>
    <t>09.39</t>
  </si>
  <si>
    <t>09.45</t>
  </si>
  <si>
    <t>09.48</t>
  </si>
  <si>
    <t>09.51</t>
  </si>
  <si>
    <t>09.57</t>
  </si>
  <si>
    <t>Christian Ekdahl</t>
  </si>
  <si>
    <t>Lennies hjältar</t>
  </si>
  <si>
    <t>Pernilla Johansson</t>
  </si>
  <si>
    <t>Sandra Kåvestam</t>
  </si>
  <si>
    <t>Malin Kruse</t>
  </si>
  <si>
    <t>Punchpralinerna</t>
  </si>
  <si>
    <t>Angelie Hamngren</t>
  </si>
  <si>
    <t>Christer Snäll</t>
  </si>
  <si>
    <t>Grabbarnabus</t>
  </si>
  <si>
    <t>Vendela Palmqvist</t>
  </si>
  <si>
    <t>Peter Folke</t>
  </si>
  <si>
    <t>Hagge</t>
  </si>
  <si>
    <t>Max</t>
  </si>
  <si>
    <t>Roland</t>
  </si>
  <si>
    <t>Basse</t>
  </si>
  <si>
    <t>Anton E</t>
  </si>
  <si>
    <t>Richard</t>
  </si>
  <si>
    <t>Jacob C, Viktor,Robin O</t>
  </si>
  <si>
    <t>Andreas, Robin</t>
  </si>
  <si>
    <t>Tid</t>
  </si>
  <si>
    <t>No brain only muscles</t>
  </si>
  <si>
    <t>Bästa</t>
  </si>
  <si>
    <t>Bella Mikkelsen</t>
  </si>
  <si>
    <t>Borta bra, helt väck bäst</t>
  </si>
  <si>
    <t>Jaktidioterna</t>
  </si>
  <si>
    <t>Kevin Gustavsson</t>
  </si>
  <si>
    <t>Futharkgänget</t>
  </si>
  <si>
    <t>Ulf Henriksson</t>
  </si>
  <si>
    <t>Folkes lag</t>
  </si>
  <si>
    <t>L.E.K.A.</t>
  </si>
  <si>
    <t>Lucas Olsson</t>
  </si>
  <si>
    <t>Fagerbergslaget 1</t>
  </si>
  <si>
    <t>Alfred Andersson</t>
  </si>
  <si>
    <t>Fagerbergslaget 2</t>
  </si>
  <si>
    <t>Vrålet i vildmarken</t>
  </si>
  <si>
    <t>Snygga och smarta</t>
  </si>
  <si>
    <t>Kort men tjock</t>
  </si>
  <si>
    <t>Alexander Johansson</t>
  </si>
  <si>
    <t>Hitta Vilse</t>
  </si>
  <si>
    <t>Emelie Simonsson</t>
  </si>
  <si>
    <t>Yraimössan</t>
  </si>
  <si>
    <t>Johan Svensson</t>
  </si>
  <si>
    <t>Enoannan</t>
  </si>
  <si>
    <t>Crippling depressions</t>
  </si>
  <si>
    <t>Albert Tholin</t>
  </si>
  <si>
    <t>Wildkids</t>
  </si>
  <si>
    <t>Almira</t>
  </si>
  <si>
    <t>Suntrip</t>
  </si>
  <si>
    <t>De va bättre förr</t>
  </si>
  <si>
    <t>Stefan Eklund</t>
  </si>
  <si>
    <t>Team Varulv</t>
  </si>
  <si>
    <t>Erik Martinsson</t>
  </si>
  <si>
    <t>Engånggrillarna</t>
  </si>
  <si>
    <t>Nenos team</t>
  </si>
  <si>
    <t>Jessika Örn</t>
  </si>
  <si>
    <t>The five kings</t>
  </si>
  <si>
    <t>Melvin Örn</t>
  </si>
  <si>
    <t>Jeanette Rydin</t>
  </si>
  <si>
    <t>55++</t>
  </si>
  <si>
    <t>Margaretha Johansson</t>
  </si>
  <si>
    <t>Folkom prison blues</t>
  </si>
  <si>
    <t>Även vackra fåglar skiter</t>
  </si>
  <si>
    <t>Gladiatorerna</t>
  </si>
  <si>
    <t>Alice Eklund</t>
  </si>
  <si>
    <t>Team Rickard</t>
  </si>
  <si>
    <t>Team Lindås</t>
  </si>
  <si>
    <t>Badjävlar</t>
  </si>
  <si>
    <t>Andreas Björk</t>
  </si>
  <si>
    <t>Avkommorna</t>
  </si>
  <si>
    <t>Calle Björk</t>
  </si>
  <si>
    <t>Linda Nord</t>
  </si>
  <si>
    <t>Nicklas Andersson</t>
  </si>
  <si>
    <t>LL Tajm</t>
  </si>
  <si>
    <t>Thomas Hansson</t>
  </si>
  <si>
    <t>Tipspromenad</t>
  </si>
  <si>
    <t>Antal rätt</t>
  </si>
  <si>
    <t>Doobidoo</t>
  </si>
  <si>
    <t>Frågespring</t>
  </si>
  <si>
    <t>Spagettitorn</t>
  </si>
  <si>
    <t>Talorm</t>
  </si>
  <si>
    <t>Lego</t>
  </si>
  <si>
    <t>Bära på tid</t>
  </si>
  <si>
    <t>Djurgården</t>
  </si>
  <si>
    <t>Längd (cm)</t>
  </si>
  <si>
    <t>Plac.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</si>
</sst>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"/>
  </numFmts>
  <fonts count="9">
    <font>
      <sz val="10"/>
      <name val="Arial"/>
    </font>
    <font>
      <b/>
      <sz val="10"/>
      <name val="Arial"/>
    </font>
    <font>
      <u/>
      <sz val="26"/>
      <name val="Scribble"/>
      <family val="2"/>
    </font>
    <font>
      <u/>
      <sz val="10"/>
      <name val="Arial"/>
    </font>
    <font>
      <sz val="10"/>
      <name val="Arial"/>
      <family val="2"/>
    </font>
    <font>
      <b/>
      <sz val="12"/>
      <name val="Arial"/>
    </font>
    <font>
      <i/>
      <sz val="26"/>
      <name val="Scribble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justify"/>
    </xf>
    <xf numFmtId="0" fontId="0" fillId="0" borderId="0" xfId="0" applyAlignment="1">
      <alignment horizontal="justify" vertical="top"/>
    </xf>
    <xf numFmtId="1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" fontId="0" fillId="0" borderId="1" xfId="0" applyNumberFormat="1" applyBorder="1"/>
    <xf numFmtId="0" fontId="0" fillId="0" borderId="0" xfId="0" applyBorder="1"/>
    <xf numFmtId="1" fontId="0" fillId="0" borderId="0" xfId="0" applyNumberFormat="1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2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2" fontId="0" fillId="0" borderId="0" xfId="0" applyNumberFormat="1" applyAlignment="1">
      <alignment horizontal="centerContinuous"/>
    </xf>
    <xf numFmtId="1" fontId="0" fillId="0" borderId="0" xfId="0" applyNumberForma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2" fontId="0" fillId="0" borderId="5" xfId="0" applyNumberForma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justify"/>
    </xf>
    <xf numFmtId="1" fontId="0" fillId="0" borderId="5" xfId="0" applyNumberFormat="1" applyBorder="1" applyAlignment="1">
      <alignment horizontal="centerContinuous" vertical="center"/>
    </xf>
    <xf numFmtId="2" fontId="0" fillId="0" borderId="7" xfId="0" applyNumberFormat="1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0" fontId="0" fillId="0" borderId="5" xfId="0" applyBorder="1"/>
    <xf numFmtId="0" fontId="4" fillId="0" borderId="6" xfId="0" applyFont="1" applyBorder="1"/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/>
    <xf numFmtId="1" fontId="0" fillId="2" borderId="12" xfId="0" applyNumberFormat="1" applyFill="1" applyBorder="1" applyProtection="1"/>
    <xf numFmtId="1" fontId="0" fillId="2" borderId="10" xfId="0" applyNumberFormat="1" applyFill="1" applyBorder="1" applyProtection="1"/>
    <xf numFmtId="1" fontId="0" fillId="0" borderId="11" xfId="0" applyNumberFormat="1" applyBorder="1"/>
    <xf numFmtId="0" fontId="5" fillId="0" borderId="9" xfId="0" applyFont="1" applyBorder="1" applyAlignment="1">
      <alignment horizontal="center" vertical="center" wrapText="1"/>
    </xf>
    <xf numFmtId="1" fontId="0" fillId="2" borderId="0" xfId="0" applyNumberFormat="1" applyFill="1" applyBorder="1" applyProtection="1"/>
    <xf numFmtId="0" fontId="0" fillId="0" borderId="0" xfId="0" applyBorder="1" applyAlignment="1">
      <alignment horizontal="justify" vertical="top"/>
    </xf>
    <xf numFmtId="2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/>
    <xf numFmtId="2" fontId="0" fillId="0" borderId="0" xfId="0" applyNumberFormat="1" applyAlignment="1">
      <alignment horizontal="justify" vertical="top"/>
    </xf>
    <xf numFmtId="1" fontId="0" fillId="0" borderId="0" xfId="0" applyNumberFormat="1" applyAlignment="1">
      <alignment horizontal="justify" vertical="top"/>
    </xf>
    <xf numFmtId="2" fontId="0" fillId="0" borderId="6" xfId="0" applyNumberFormat="1" applyBorder="1" applyAlignment="1">
      <alignment horizontal="centerContinuous" vertical="center" wrapText="1"/>
    </xf>
    <xf numFmtId="2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Continuous" vertical="center" wrapText="1"/>
    </xf>
    <xf numFmtId="164" fontId="0" fillId="0" borderId="0" xfId="0" applyNumberFormat="1" applyAlignment="1">
      <alignment horizontal="justify" vertical="top"/>
    </xf>
    <xf numFmtId="1" fontId="0" fillId="0" borderId="13" xfId="0" applyNumberFormat="1" applyBorder="1"/>
    <xf numFmtId="1" fontId="0" fillId="0" borderId="6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top"/>
    </xf>
    <xf numFmtId="0" fontId="0" fillId="0" borderId="0" xfId="0" applyNumberFormat="1" applyFill="1" applyBorder="1"/>
    <xf numFmtId="0" fontId="0" fillId="0" borderId="13" xfId="0" applyNumberFormat="1" applyFill="1" applyBorder="1"/>
    <xf numFmtId="0" fontId="7" fillId="0" borderId="0" xfId="0" applyFont="1"/>
    <xf numFmtId="0" fontId="4" fillId="0" borderId="0" xfId="0" quotePrefix="1" applyFont="1"/>
    <xf numFmtId="0" fontId="4" fillId="0" borderId="0" xfId="0" applyFont="1" applyBorder="1"/>
    <xf numFmtId="0" fontId="0" fillId="3" borderId="0" xfId="0" applyFill="1" applyAlignment="1">
      <alignment horizontal="left"/>
    </xf>
    <xf numFmtId="0" fontId="0" fillId="3" borderId="0" xfId="0" applyFill="1"/>
    <xf numFmtId="1" fontId="0" fillId="3" borderId="0" xfId="0" applyNumberFormat="1" applyFill="1"/>
    <xf numFmtId="0" fontId="4" fillId="0" borderId="0" xfId="0" applyFont="1" applyFill="1" applyBorder="1"/>
    <xf numFmtId="2" fontId="0" fillId="0" borderId="13" xfId="0" applyNumberFormat="1" applyBorder="1"/>
    <xf numFmtId="165" fontId="0" fillId="2" borderId="0" xfId="0" applyNumberFormat="1" applyFill="1" applyBorder="1" applyProtection="1"/>
    <xf numFmtId="165" fontId="0" fillId="0" borderId="13" xfId="0" applyNumberFormat="1" applyBorder="1"/>
    <xf numFmtId="165" fontId="0" fillId="0" borderId="0" xfId="0" applyNumberFormat="1" applyFill="1" applyBorder="1"/>
    <xf numFmtId="165" fontId="0" fillId="0" borderId="0" xfId="0" applyNumberFormat="1" applyBorder="1"/>
    <xf numFmtId="165" fontId="0" fillId="2" borderId="10" xfId="0" applyNumberForma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25</xdr:col>
      <xdr:colOff>0</xdr:colOff>
      <xdr:row>46</xdr:row>
      <xdr:rowOff>9525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0" y="1047750"/>
          <a:ext cx="12906375" cy="8115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48</xdr:row>
      <xdr:rowOff>66675</xdr:rowOff>
    </xdr:from>
    <xdr:to>
      <xdr:col>25</xdr:col>
      <xdr:colOff>0</xdr:colOff>
      <xdr:row>57</xdr:row>
      <xdr:rowOff>9525</xdr:rowOff>
    </xdr:to>
    <xdr:sp macro="" textlink="">
      <xdr:nvSpPr>
        <xdr:cNvPr id="1032" name="Tex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248650" y="10658475"/>
          <a:ext cx="0" cy="1400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Tid=10.00 med temp 0 har inte fått eld alls.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Knappas in med 10;00,xx där xx är 100-temp.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BU98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RowHeight="12.75"/>
  <cols>
    <col min="1" max="1" width="5.28515625" bestFit="1" customWidth="1"/>
    <col min="2" max="2" width="35.7109375" bestFit="1" customWidth="1"/>
    <col min="3" max="3" width="19.85546875" style="6" customWidth="1"/>
    <col min="4" max="4" width="5.7109375" customWidth="1"/>
    <col min="5" max="5" width="5.85546875" customWidth="1"/>
    <col min="6" max="6" width="6.7109375" customWidth="1"/>
    <col min="7" max="7" width="5" bestFit="1" customWidth="1"/>
    <col min="8" max="8" width="8.140625" style="7" customWidth="1"/>
    <col min="9" max="9" width="5.85546875" style="7" customWidth="1"/>
    <col min="10" max="10" width="5" customWidth="1"/>
    <col min="11" max="11" width="6.85546875" customWidth="1"/>
    <col min="12" max="12" width="8.28515625" customWidth="1"/>
    <col min="13" max="13" width="5.7109375" customWidth="1"/>
    <col min="14" max="14" width="8" style="7" customWidth="1"/>
    <col min="15" max="15" width="8" style="7" bestFit="1" customWidth="1"/>
    <col min="16" max="16" width="5" bestFit="1" customWidth="1"/>
    <col min="17" max="18" width="5.7109375" style="5" customWidth="1"/>
    <col min="19" max="19" width="5" bestFit="1" customWidth="1"/>
    <col min="20" max="20" width="6.28515625" style="7" customWidth="1"/>
    <col min="21" max="21" width="6.5703125" style="7" bestFit="1" customWidth="1"/>
    <col min="22" max="22" width="5.140625" customWidth="1"/>
    <col min="23" max="23" width="6.5703125" style="7" customWidth="1"/>
    <col min="24" max="24" width="9" style="7" customWidth="1"/>
    <col min="25" max="25" width="4.7109375" bestFit="1" customWidth="1"/>
    <col min="26" max="26" width="13.85546875" style="12" bestFit="1" customWidth="1"/>
    <col min="27" max="27" width="9.85546875" customWidth="1"/>
    <col min="28" max="28" width="10.85546875" customWidth="1"/>
    <col min="29" max="30" width="1.140625" customWidth="1"/>
    <col min="31" max="31" width="9.85546875" customWidth="1"/>
    <col min="32" max="33" width="1.140625" customWidth="1"/>
    <col min="34" max="34" width="10.5703125" bestFit="1" customWidth="1"/>
    <col min="35" max="36" width="1.140625" customWidth="1"/>
    <col min="37" max="37" width="9.85546875" customWidth="1"/>
    <col min="38" max="38" width="1.7109375" customWidth="1"/>
    <col min="39" max="39" width="1.85546875" customWidth="1"/>
    <col min="40" max="40" width="9.85546875" customWidth="1"/>
    <col min="41" max="41" width="1.7109375" customWidth="1"/>
    <col min="42" max="42" width="1.85546875" customWidth="1"/>
    <col min="43" max="43" width="9.85546875" customWidth="1"/>
    <col min="44" max="44" width="1.42578125" customWidth="1"/>
    <col min="45" max="45" width="1.85546875" customWidth="1"/>
    <col min="46" max="46" width="9.85546875" customWidth="1"/>
    <col min="47" max="47" width="1.85546875" customWidth="1"/>
  </cols>
  <sheetData>
    <row r="1" spans="1:47" ht="38.25" customHeight="1">
      <c r="B1" s="23" t="str">
        <f>CONCATENATE("Resultatlista Halloweensprånget ",Grund!C2)</f>
        <v>Resultatlista Halloweensprånget 2016</v>
      </c>
      <c r="C1" s="13"/>
      <c r="D1" s="13"/>
      <c r="E1" s="2"/>
      <c r="F1" s="2"/>
      <c r="G1" s="2"/>
      <c r="H1" s="14"/>
      <c r="I1" s="14"/>
      <c r="J1" s="15"/>
      <c r="K1" s="13"/>
      <c r="L1" s="13"/>
      <c r="M1" s="13"/>
      <c r="N1" s="16"/>
      <c r="O1" s="16"/>
      <c r="P1" s="2"/>
      <c r="Q1" s="17"/>
      <c r="R1" s="17"/>
      <c r="S1" s="2"/>
      <c r="T1" s="16"/>
      <c r="U1" s="16"/>
      <c r="V1" s="16"/>
      <c r="W1" s="16"/>
      <c r="X1" s="16"/>
      <c r="Y1" s="16"/>
      <c r="Z1" s="18"/>
    </row>
    <row r="2" spans="1:47" ht="29.25" customHeight="1">
      <c r="E2" s="30" t="str">
        <f>Grund!C3</f>
        <v>Doobidoo</v>
      </c>
      <c r="F2" s="21"/>
      <c r="G2" s="22"/>
      <c r="H2" s="30" t="str">
        <f>Grund!C5</f>
        <v>Frågespring</v>
      </c>
      <c r="I2" s="48"/>
      <c r="J2" s="27"/>
      <c r="K2" s="30" t="str">
        <f>Grund!C7</f>
        <v>Spagettitorn</v>
      </c>
      <c r="L2" s="50"/>
      <c r="M2" s="24"/>
      <c r="N2" s="30" t="str">
        <f>Grund!C9</f>
        <v>Talorm</v>
      </c>
      <c r="O2" s="48"/>
      <c r="P2" s="24"/>
      <c r="Q2" s="28" t="str">
        <f>Grund!C11</f>
        <v>Lego</v>
      </c>
      <c r="R2" s="53"/>
      <c r="S2" s="24"/>
      <c r="T2" s="26" t="str">
        <f>Grund!C13</f>
        <v>Bära på tid</v>
      </c>
      <c r="U2" s="48"/>
      <c r="V2" s="29"/>
      <c r="W2" s="26" t="str">
        <f>Grund!C15</f>
        <v>Tipspromenad</v>
      </c>
      <c r="X2" s="48"/>
      <c r="Y2" s="29"/>
      <c r="Z2" s="39" t="s">
        <v>0</v>
      </c>
      <c r="AA2" s="3"/>
      <c r="AB2" s="4"/>
      <c r="AC2" s="4"/>
      <c r="AD2" s="3"/>
      <c r="AE2" s="3"/>
      <c r="AF2" s="3"/>
      <c r="AG2" s="3"/>
      <c r="AH2" s="3"/>
      <c r="AI2" s="3"/>
      <c r="AJ2" s="3"/>
      <c r="AK2" s="3"/>
      <c r="AL2" s="3"/>
    </row>
    <row r="3" spans="1:47" ht="14.25" customHeight="1">
      <c r="A3" s="31" t="s">
        <v>180</v>
      </c>
      <c r="B3" s="32" t="s">
        <v>1</v>
      </c>
      <c r="C3" s="33" t="s">
        <v>2</v>
      </c>
      <c r="D3" s="34" t="s">
        <v>3</v>
      </c>
      <c r="E3" s="30" t="str">
        <f>Grund!C4</f>
        <v>Poäng</v>
      </c>
      <c r="F3" s="49" t="s">
        <v>54</v>
      </c>
      <c r="G3" s="54" t="s">
        <v>4</v>
      </c>
      <c r="H3" s="26" t="str">
        <f>Grund!C6</f>
        <v>Poäng</v>
      </c>
      <c r="I3" s="49" t="s">
        <v>54</v>
      </c>
      <c r="J3" s="25" t="s">
        <v>4</v>
      </c>
      <c r="K3" s="20" t="str">
        <f>Grund!C8</f>
        <v>Längd (cm)</v>
      </c>
      <c r="L3" s="49" t="s">
        <v>54</v>
      </c>
      <c r="M3" s="25" t="s">
        <v>4</v>
      </c>
      <c r="N3" s="26" t="str">
        <f>Grund!C10</f>
        <v>Tid (S)</v>
      </c>
      <c r="O3" s="49" t="s">
        <v>54</v>
      </c>
      <c r="P3" s="25" t="s">
        <v>4</v>
      </c>
      <c r="Q3" s="28" t="str">
        <f>Grund!C12</f>
        <v>Tid (S)</v>
      </c>
      <c r="R3" s="49" t="s">
        <v>115</v>
      </c>
      <c r="S3" s="25" t="s">
        <v>4</v>
      </c>
      <c r="T3" s="26" t="str">
        <f>Grund!C14</f>
        <v>Tid (S)</v>
      </c>
      <c r="U3" s="49" t="s">
        <v>54</v>
      </c>
      <c r="V3" s="25" t="s">
        <v>4</v>
      </c>
      <c r="W3" s="26" t="str">
        <f>Grund!C16</f>
        <v>Antal rätt</v>
      </c>
      <c r="X3" s="49" t="s">
        <v>54</v>
      </c>
      <c r="Y3" s="25" t="s">
        <v>4</v>
      </c>
      <c r="Z3" s="19" t="s">
        <v>5</v>
      </c>
      <c r="AA3" s="46"/>
      <c r="AB3" s="4" t="str">
        <f>E2</f>
        <v>Doobidoo</v>
      </c>
      <c r="AC3" s="4"/>
      <c r="AD3" s="3"/>
      <c r="AE3" s="46" t="str">
        <f>H2</f>
        <v>Frågespring</v>
      </c>
      <c r="AF3" s="46"/>
      <c r="AG3" s="4"/>
      <c r="AH3" s="4" t="str">
        <f>K2</f>
        <v>Spagettitorn</v>
      </c>
      <c r="AI3" s="4"/>
      <c r="AJ3" s="4"/>
      <c r="AK3" s="46" t="str">
        <f>N2</f>
        <v>Talorm</v>
      </c>
      <c r="AL3" s="46"/>
      <c r="AM3" s="4"/>
      <c r="AN3" s="47" t="str">
        <f>Q2</f>
        <v>Lego</v>
      </c>
      <c r="AO3" s="47"/>
      <c r="AP3" s="4"/>
      <c r="AQ3" s="46" t="str">
        <f>T2</f>
        <v>Bära på tid</v>
      </c>
      <c r="AR3" s="46"/>
      <c r="AT3" s="7" t="str">
        <f>W2</f>
        <v>Tipspromenad</v>
      </c>
    </row>
    <row r="4" spans="1:47">
      <c r="A4" s="35">
        <f t="shared" ref="A4:A46" si="0">RANK(Z4,RESULTAT,$C$47)</f>
        <v>41</v>
      </c>
      <c r="B4" t="s">
        <v>97</v>
      </c>
      <c r="C4" t="s">
        <v>66</v>
      </c>
      <c r="D4" s="9" t="s">
        <v>15</v>
      </c>
      <c r="E4" s="38">
        <v>7</v>
      </c>
      <c r="F4" s="42">
        <v>171.66</v>
      </c>
      <c r="G4" s="37">
        <f>RANK(AB4,Gren1b,$G$47)</f>
        <v>24</v>
      </c>
      <c r="H4" s="52">
        <v>23</v>
      </c>
      <c r="I4" s="52">
        <v>6300</v>
      </c>
      <c r="J4" s="36">
        <f t="shared" ref="J4:J46" si="1">RANK(AE4,Gren2b,$J$47)</f>
        <v>12</v>
      </c>
      <c r="K4" s="67">
        <v>1</v>
      </c>
      <c r="L4" s="57">
        <v>450000</v>
      </c>
      <c r="M4" s="37">
        <f t="shared" ref="M4:M46" si="2">RANK(AH4,Gren3b,$M$47)</f>
        <v>43</v>
      </c>
      <c r="N4" s="65">
        <v>110.13</v>
      </c>
      <c r="O4" s="10">
        <v>7760</v>
      </c>
      <c r="P4" s="36">
        <f t="shared" ref="P4:P46" si="3">RANK(AK4,Gren4b,$P$47)</f>
        <v>26</v>
      </c>
      <c r="Q4" s="10">
        <v>301</v>
      </c>
      <c r="R4" s="10">
        <v>185</v>
      </c>
      <c r="S4" s="37">
        <f t="shared" ref="S4:S46" si="4">RANK(AN4,Gren5b,$S$47)</f>
        <v>40</v>
      </c>
      <c r="T4" s="65">
        <v>54.74</v>
      </c>
      <c r="U4" s="10">
        <v>2063</v>
      </c>
      <c r="V4" s="37">
        <f t="shared" ref="V4:V46" si="5">RANK(AQ4,Gren6b,$V$47)</f>
        <v>42</v>
      </c>
      <c r="W4" s="10">
        <v>5</v>
      </c>
      <c r="X4" s="10">
        <v>638</v>
      </c>
      <c r="Y4" s="40">
        <f>RANK(AT4,Gren7b,$Y$47)</f>
        <v>39</v>
      </c>
      <c r="Z4" s="55">
        <f t="shared" ref="Z4:Z46" si="6">+M4+J4+P4+S4+Y4+G4+V4</f>
        <v>226</v>
      </c>
      <c r="AA4" s="51"/>
      <c r="AB4" s="4">
        <f t="shared" ref="AB4:AB46" si="7">+E4+1/(1+ABS($F$49-F4))</f>
        <v>7.0057917294104017</v>
      </c>
      <c r="AC4" s="4"/>
      <c r="AE4" s="51">
        <f t="shared" ref="AE4:AE46" si="8">+H4+ABS($J$47-(1/(1+ABS($I$49-I4))))</f>
        <v>23.000475963826748</v>
      </c>
      <c r="AF4" s="4"/>
      <c r="AH4" s="51">
        <f t="shared" ref="AH4:AH46" si="9">K4+(1/(1+ABS($L$49-L4)))</f>
        <v>1.0000148328339613</v>
      </c>
      <c r="AK4" s="51">
        <f t="shared" ref="AK4:AK46" si="10">+N4+(1/(1+ABS($O$49-O4)))</f>
        <v>110.13093475415965</v>
      </c>
      <c r="AN4" s="51">
        <f t="shared" ref="AN4:AN46" si="11">+Q4+(1/(1+ABS($R$49-R4)))</f>
        <v>301.01886792452831</v>
      </c>
      <c r="AO4" s="51"/>
      <c r="AQ4" s="51">
        <f t="shared" ref="AQ4:AQ46" si="12">+T4+(1/(1+ABS($U$49-U4)))</f>
        <v>54.743937007874017</v>
      </c>
      <c r="AR4" s="51"/>
      <c r="AT4" s="51">
        <f t="shared" ref="AT4:AT46" si="13">+W4+(1/(1+ABS($X$49-X4)))</f>
        <v>5.0169491525423728</v>
      </c>
    </row>
    <row r="5" spans="1:47">
      <c r="A5" s="9">
        <f t="shared" si="0"/>
        <v>5</v>
      </c>
      <c r="B5" t="s">
        <v>116</v>
      </c>
      <c r="C5" t="s">
        <v>100</v>
      </c>
      <c r="D5" t="s">
        <v>23</v>
      </c>
      <c r="E5" s="8">
        <v>7</v>
      </c>
      <c r="F5" s="42">
        <v>140.79</v>
      </c>
      <c r="G5" s="37">
        <f>RANK(AB5,Gren1b,$G$47)</f>
        <v>21</v>
      </c>
      <c r="H5" s="10">
        <v>25</v>
      </c>
      <c r="I5" s="10">
        <v>15500</v>
      </c>
      <c r="J5" s="37">
        <f t="shared" si="1"/>
        <v>8</v>
      </c>
      <c r="K5" s="68">
        <v>46</v>
      </c>
      <c r="L5" s="56">
        <v>48586</v>
      </c>
      <c r="M5" s="37">
        <f t="shared" si="2"/>
        <v>16</v>
      </c>
      <c r="N5" s="42">
        <v>113.17</v>
      </c>
      <c r="O5" s="10">
        <v>8086</v>
      </c>
      <c r="P5" s="37">
        <f t="shared" si="3"/>
        <v>29</v>
      </c>
      <c r="Q5" s="10">
        <v>142</v>
      </c>
      <c r="R5" s="10">
        <v>86</v>
      </c>
      <c r="S5" s="37">
        <f t="shared" si="4"/>
        <v>17</v>
      </c>
      <c r="T5" s="42">
        <v>4.74</v>
      </c>
      <c r="U5" s="10">
        <v>1286</v>
      </c>
      <c r="V5" s="37">
        <f t="shared" si="5"/>
        <v>9</v>
      </c>
      <c r="W5" s="10">
        <v>12</v>
      </c>
      <c r="X5" s="10">
        <v>586</v>
      </c>
      <c r="Y5" s="40">
        <f>RANK(AT5,Gren7b,$Y$47)</f>
        <v>1</v>
      </c>
      <c r="Z5" s="55">
        <f t="shared" si="6"/>
        <v>101</v>
      </c>
      <c r="AA5" s="51"/>
      <c r="AB5" s="4">
        <f t="shared" si="7"/>
        <v>7.0070526835460889</v>
      </c>
      <c r="AC5" s="41"/>
      <c r="AE5" s="51">
        <f t="shared" si="8"/>
        <v>25.000140825235881</v>
      </c>
      <c r="AH5" s="51">
        <f t="shared" si="9"/>
        <v>46.000002132960205</v>
      </c>
      <c r="AK5" s="51">
        <f t="shared" si="10"/>
        <v>113.17134444743211</v>
      </c>
      <c r="AN5" s="51">
        <f t="shared" si="11"/>
        <v>142.00657894736841</v>
      </c>
      <c r="AO5" s="51"/>
      <c r="AQ5" s="51">
        <f t="shared" si="12"/>
        <v>4.7419047619047623</v>
      </c>
      <c r="AR5" s="51"/>
      <c r="AT5" s="51">
        <f t="shared" si="13"/>
        <v>12.142857142857142</v>
      </c>
    </row>
    <row r="6" spans="1:47" s="9" customFormat="1">
      <c r="A6" s="9">
        <f t="shared" si="0"/>
        <v>15</v>
      </c>
      <c r="B6" t="s">
        <v>119</v>
      </c>
      <c r="C6" t="s">
        <v>17</v>
      </c>
      <c r="D6" s="9" t="s">
        <v>68</v>
      </c>
      <c r="E6" s="8">
        <v>7</v>
      </c>
      <c r="F6" s="42">
        <v>180</v>
      </c>
      <c r="G6" s="70">
        <v>25.5</v>
      </c>
      <c r="H6" s="10">
        <v>19</v>
      </c>
      <c r="I6" s="10">
        <v>5322</v>
      </c>
      <c r="J6" s="37">
        <f t="shared" si="1"/>
        <v>24</v>
      </c>
      <c r="K6" s="68">
        <v>35</v>
      </c>
      <c r="L6" s="56">
        <v>543562</v>
      </c>
      <c r="M6" s="37">
        <f t="shared" si="2"/>
        <v>23</v>
      </c>
      <c r="N6" s="42">
        <v>61.51</v>
      </c>
      <c r="O6" s="10">
        <v>8444</v>
      </c>
      <c r="P6" s="37">
        <f t="shared" si="3"/>
        <v>8</v>
      </c>
      <c r="Q6" s="10">
        <v>170</v>
      </c>
      <c r="R6" s="10">
        <v>83</v>
      </c>
      <c r="S6" s="37">
        <f t="shared" si="4"/>
        <v>23</v>
      </c>
      <c r="T6" s="42">
        <v>10.210000000000001</v>
      </c>
      <c r="U6" s="10">
        <v>1773</v>
      </c>
      <c r="V6" s="37">
        <f t="shared" si="5"/>
        <v>19</v>
      </c>
      <c r="W6" s="10">
        <v>8</v>
      </c>
      <c r="X6" s="10">
        <v>623</v>
      </c>
      <c r="Y6" s="40">
        <f>RANK(AT6,Gren7b,$Y$47)</f>
        <v>13</v>
      </c>
      <c r="Z6" s="55">
        <f t="shared" si="6"/>
        <v>135.5</v>
      </c>
      <c r="AA6" s="51"/>
      <c r="AB6" s="4">
        <f t="shared" si="7"/>
        <v>7.0055248618784534</v>
      </c>
      <c r="AC6" s="41"/>
      <c r="AD6"/>
      <c r="AE6" s="51">
        <f t="shared" si="8"/>
        <v>19.000324780772978</v>
      </c>
      <c r="AF6"/>
      <c r="AG6"/>
      <c r="AH6" s="51">
        <f t="shared" si="9"/>
        <v>35.000038246768149</v>
      </c>
      <c r="AI6"/>
      <c r="AJ6"/>
      <c r="AK6" s="51">
        <f t="shared" si="10"/>
        <v>61.512592016588904</v>
      </c>
      <c r="AL6"/>
      <c r="AM6"/>
      <c r="AN6" s="51">
        <f t="shared" si="11"/>
        <v>170.00645161290322</v>
      </c>
      <c r="AO6" s="51"/>
      <c r="AP6"/>
      <c r="AQ6" s="51">
        <f t="shared" si="12"/>
        <v>10.236315789473686</v>
      </c>
      <c r="AR6" s="51"/>
      <c r="AS6"/>
      <c r="AT6" s="51">
        <f t="shared" si="13"/>
        <v>8.0227272727272734</v>
      </c>
      <c r="AU6"/>
    </row>
    <row r="7" spans="1:47" s="9" customFormat="1">
      <c r="A7" s="9">
        <f t="shared" si="0"/>
        <v>39</v>
      </c>
      <c r="B7" t="s">
        <v>120</v>
      </c>
      <c r="C7" t="s">
        <v>121</v>
      </c>
      <c r="D7" s="9" t="s">
        <v>69</v>
      </c>
      <c r="E7" s="8">
        <v>2</v>
      </c>
      <c r="F7" s="42">
        <v>180</v>
      </c>
      <c r="G7" s="37">
        <f>RANK(AB7,Gren1b,$G$47)</f>
        <v>43</v>
      </c>
      <c r="H7" s="10">
        <v>7</v>
      </c>
      <c r="I7" s="10">
        <v>11000</v>
      </c>
      <c r="J7" s="37">
        <f t="shared" si="1"/>
        <v>42</v>
      </c>
      <c r="K7" s="68">
        <v>57.7</v>
      </c>
      <c r="L7" s="56">
        <v>538000</v>
      </c>
      <c r="M7" s="37">
        <f t="shared" si="2"/>
        <v>11</v>
      </c>
      <c r="N7" s="42">
        <v>140.26</v>
      </c>
      <c r="O7" s="10">
        <v>6000</v>
      </c>
      <c r="P7" s="37">
        <f t="shared" si="3"/>
        <v>36</v>
      </c>
      <c r="Q7" s="10">
        <v>295</v>
      </c>
      <c r="R7" s="10">
        <v>45</v>
      </c>
      <c r="S7" s="37">
        <f t="shared" si="4"/>
        <v>38</v>
      </c>
      <c r="T7" s="42">
        <v>24.28</v>
      </c>
      <c r="U7" s="10">
        <v>1100</v>
      </c>
      <c r="V7" s="37">
        <f t="shared" si="5"/>
        <v>35</v>
      </c>
      <c r="W7" s="10">
        <v>10</v>
      </c>
      <c r="X7" s="10">
        <v>350</v>
      </c>
      <c r="Y7" s="40">
        <f>RANK(AT7,Gren7b,$Y$47)</f>
        <v>7</v>
      </c>
      <c r="Z7" s="55">
        <f t="shared" si="6"/>
        <v>212</v>
      </c>
      <c r="AA7" s="51"/>
      <c r="AB7" s="4">
        <f t="shared" si="7"/>
        <v>2.0055248618784529</v>
      </c>
      <c r="AC7" s="41"/>
      <c r="AD7"/>
      <c r="AE7" s="51">
        <f t="shared" si="8"/>
        <v>7.0003844675124949</v>
      </c>
      <c r="AF7"/>
      <c r="AG7"/>
      <c r="AH7" s="51">
        <f t="shared" si="9"/>
        <v>57.700048581422465</v>
      </c>
      <c r="AI7"/>
      <c r="AJ7"/>
      <c r="AK7" s="51">
        <f t="shared" si="10"/>
        <v>140.26035338186443</v>
      </c>
      <c r="AL7"/>
      <c r="AM7"/>
      <c r="AN7" s="51">
        <f t="shared" si="11"/>
        <v>295.00518134715026</v>
      </c>
      <c r="AO7" s="51"/>
      <c r="AP7"/>
      <c r="AQ7" s="51">
        <f t="shared" si="12"/>
        <v>24.281406469760903</v>
      </c>
      <c r="AR7" s="51"/>
      <c r="AS7"/>
      <c r="AT7" s="51">
        <f t="shared" si="13"/>
        <v>10.004329004329005</v>
      </c>
      <c r="AU7"/>
    </row>
    <row r="8" spans="1:47" s="9" customFormat="1">
      <c r="A8" s="9">
        <f t="shared" si="0"/>
        <v>12</v>
      </c>
      <c r="B8" t="s">
        <v>122</v>
      </c>
      <c r="C8" t="s">
        <v>123</v>
      </c>
      <c r="D8" s="9" t="s">
        <v>70</v>
      </c>
      <c r="E8" s="8">
        <v>11</v>
      </c>
      <c r="F8" s="42">
        <v>180</v>
      </c>
      <c r="G8" s="37">
        <f>RANK(AB8,Gren1b,$G$47)</f>
        <v>4</v>
      </c>
      <c r="H8" s="10">
        <v>26</v>
      </c>
      <c r="I8" s="10">
        <v>9673</v>
      </c>
      <c r="J8" s="37">
        <f t="shared" si="1"/>
        <v>4</v>
      </c>
      <c r="K8" s="69">
        <v>20.5</v>
      </c>
      <c r="L8" s="56">
        <v>493000</v>
      </c>
      <c r="M8" s="37">
        <f t="shared" si="2"/>
        <v>30</v>
      </c>
      <c r="N8" s="42">
        <v>82.99</v>
      </c>
      <c r="O8" s="10">
        <v>7992</v>
      </c>
      <c r="P8" s="37">
        <f t="shared" si="3"/>
        <v>18</v>
      </c>
      <c r="Q8" s="10">
        <v>150</v>
      </c>
      <c r="R8" s="10">
        <v>84</v>
      </c>
      <c r="S8" s="37">
        <f t="shared" si="4"/>
        <v>18</v>
      </c>
      <c r="T8" s="42">
        <v>17.41</v>
      </c>
      <c r="U8" s="10">
        <v>1573</v>
      </c>
      <c r="V8" s="37">
        <f t="shared" si="5"/>
        <v>31</v>
      </c>
      <c r="W8" s="10">
        <v>7</v>
      </c>
      <c r="X8" s="10">
        <v>374</v>
      </c>
      <c r="Y8" s="66">
        <v>26.5</v>
      </c>
      <c r="Z8" s="55">
        <f t="shared" si="6"/>
        <v>131.5</v>
      </c>
      <c r="AA8" s="51"/>
      <c r="AB8" s="4">
        <f t="shared" si="7"/>
        <v>11.005524861878452</v>
      </c>
      <c r="AC8" s="41"/>
      <c r="AD8"/>
      <c r="AE8" s="51">
        <f t="shared" si="8"/>
        <v>26.000784929356357</v>
      </c>
      <c r="AF8"/>
      <c r="AG8"/>
      <c r="AH8" s="51">
        <f t="shared" si="9"/>
        <v>20.500040953395036</v>
      </c>
      <c r="AI8"/>
      <c r="AJ8"/>
      <c r="AK8" s="51">
        <f t="shared" si="10"/>
        <v>82.991193602291716</v>
      </c>
      <c r="AL8"/>
      <c r="AM8"/>
      <c r="AN8" s="51">
        <f t="shared" si="11"/>
        <v>150.00649350649351</v>
      </c>
      <c r="AO8" s="51"/>
      <c r="AP8"/>
      <c r="AQ8" s="51">
        <f t="shared" si="12"/>
        <v>17.414201680672271</v>
      </c>
      <c r="AR8" s="51"/>
      <c r="AS8"/>
      <c r="AT8" s="51">
        <f t="shared" si="13"/>
        <v>7.0048309178743962</v>
      </c>
      <c r="AU8"/>
    </row>
    <row r="9" spans="1:47" s="9" customFormat="1">
      <c r="A9" s="9">
        <f t="shared" si="0"/>
        <v>6</v>
      </c>
      <c r="B9" t="s">
        <v>124</v>
      </c>
      <c r="C9" t="s">
        <v>106</v>
      </c>
      <c r="D9" s="9" t="s">
        <v>24</v>
      </c>
      <c r="E9" s="8">
        <v>12</v>
      </c>
      <c r="F9" s="42">
        <v>142.94</v>
      </c>
      <c r="G9" s="37">
        <f>RANK(AB9,Gren1b,$G$47)</f>
        <v>1</v>
      </c>
      <c r="H9" s="10">
        <v>26</v>
      </c>
      <c r="I9" s="10">
        <v>4380</v>
      </c>
      <c r="J9" s="37">
        <f t="shared" si="1"/>
        <v>5</v>
      </c>
      <c r="K9" s="69">
        <v>17</v>
      </c>
      <c r="L9" s="56">
        <v>580000</v>
      </c>
      <c r="M9" s="37">
        <f t="shared" si="2"/>
        <v>32</v>
      </c>
      <c r="N9" s="42">
        <v>37.630000000000003</v>
      </c>
      <c r="O9" s="10">
        <v>6200</v>
      </c>
      <c r="P9" s="37">
        <f t="shared" si="3"/>
        <v>2</v>
      </c>
      <c r="Q9" s="10">
        <v>97</v>
      </c>
      <c r="R9" s="10">
        <v>72</v>
      </c>
      <c r="S9" s="37">
        <f t="shared" si="4"/>
        <v>8</v>
      </c>
      <c r="T9" s="42">
        <v>14.44</v>
      </c>
      <c r="U9" s="10">
        <v>1123</v>
      </c>
      <c r="V9" s="37">
        <f t="shared" si="5"/>
        <v>25</v>
      </c>
      <c r="W9" s="10">
        <v>6</v>
      </c>
      <c r="X9" s="10">
        <v>533</v>
      </c>
      <c r="Y9" s="40">
        <f>RANK(AT9,Gren7b,$Y$47)</f>
        <v>32</v>
      </c>
      <c r="Z9" s="55">
        <f t="shared" si="6"/>
        <v>105</v>
      </c>
      <c r="AA9" s="51"/>
      <c r="AB9" s="4">
        <f t="shared" si="7"/>
        <v>12.006947339169098</v>
      </c>
      <c r="AC9" s="41"/>
      <c r="AD9"/>
      <c r="AE9" s="51">
        <f t="shared" si="8"/>
        <v>26.000248694354639</v>
      </c>
      <c r="AF9"/>
      <c r="AG9"/>
      <c r="AH9" s="51">
        <f t="shared" si="9"/>
        <v>17.000015978524864</v>
      </c>
      <c r="AI9"/>
      <c r="AJ9"/>
      <c r="AK9" s="51">
        <f t="shared" si="10"/>
        <v>37.630380257053773</v>
      </c>
      <c r="AL9"/>
      <c r="AM9"/>
      <c r="AN9" s="51">
        <f t="shared" si="11"/>
        <v>97.006024096385545</v>
      </c>
      <c r="AO9" s="51"/>
      <c r="AP9"/>
      <c r="AQ9" s="51">
        <f t="shared" si="12"/>
        <v>14.441453488372092</v>
      </c>
      <c r="AR9" s="51"/>
      <c r="AS9"/>
      <c r="AT9" s="51">
        <f t="shared" si="13"/>
        <v>6.020833333333333</v>
      </c>
      <c r="AU9"/>
    </row>
    <row r="10" spans="1:47" s="9" customFormat="1">
      <c r="A10" s="9">
        <f t="shared" si="0"/>
        <v>43</v>
      </c>
      <c r="B10" t="s">
        <v>125</v>
      </c>
      <c r="C10" t="s">
        <v>126</v>
      </c>
      <c r="D10" s="9" t="s">
        <v>71</v>
      </c>
      <c r="E10" s="8">
        <v>3</v>
      </c>
      <c r="F10" s="42">
        <v>143.41999999999999</v>
      </c>
      <c r="G10" s="37">
        <f>RANK(AB10,Gren1b,$G$47)</f>
        <v>41</v>
      </c>
      <c r="H10" s="10">
        <v>5</v>
      </c>
      <c r="I10" s="10">
        <v>5000</v>
      </c>
      <c r="J10" s="37">
        <f t="shared" si="1"/>
        <v>43</v>
      </c>
      <c r="K10" s="69">
        <v>29</v>
      </c>
      <c r="L10" s="56">
        <v>510000</v>
      </c>
      <c r="M10" s="37">
        <f t="shared" si="2"/>
        <v>28</v>
      </c>
      <c r="N10" s="42">
        <v>158.82</v>
      </c>
      <c r="O10" s="10">
        <v>6201</v>
      </c>
      <c r="P10" s="37">
        <f t="shared" si="3"/>
        <v>39</v>
      </c>
      <c r="Q10" s="10">
        <v>250</v>
      </c>
      <c r="R10" s="10">
        <v>52</v>
      </c>
      <c r="S10" s="37">
        <f t="shared" si="4"/>
        <v>33</v>
      </c>
      <c r="T10" s="42">
        <v>9.59</v>
      </c>
      <c r="U10" s="10">
        <v>1201</v>
      </c>
      <c r="V10" s="37">
        <f t="shared" si="5"/>
        <v>17</v>
      </c>
      <c r="W10" s="10">
        <v>6</v>
      </c>
      <c r="X10" s="10">
        <v>438</v>
      </c>
      <c r="Y10" s="40">
        <f>RANK(AT10,Gren7b,$Y$47)</f>
        <v>36</v>
      </c>
      <c r="Z10" s="55">
        <f t="shared" si="6"/>
        <v>237</v>
      </c>
      <c r="AA10" s="51"/>
      <c r="AB10" s="4">
        <f t="shared" si="7"/>
        <v>3.006924248719014</v>
      </c>
      <c r="AC10" s="41"/>
      <c r="AD10"/>
      <c r="AE10" s="51">
        <f t="shared" si="8"/>
        <v>5.0002940311673036</v>
      </c>
      <c r="AF10"/>
      <c r="AG10"/>
      <c r="AH10" s="51">
        <f t="shared" si="9"/>
        <v>29.000134807225667</v>
      </c>
      <c r="AI10"/>
      <c r="AJ10"/>
      <c r="AK10" s="51">
        <f t="shared" si="10"/>
        <v>158.8203804017042</v>
      </c>
      <c r="AL10"/>
      <c r="AM10"/>
      <c r="AN10" s="51">
        <f t="shared" si="11"/>
        <v>250.00537634408602</v>
      </c>
      <c r="AO10" s="51"/>
      <c r="AP10"/>
      <c r="AQ10" s="51">
        <f t="shared" si="12"/>
        <v>9.5916393442622958</v>
      </c>
      <c r="AR10" s="51"/>
      <c r="AS10"/>
      <c r="AT10" s="51">
        <f t="shared" si="13"/>
        <v>6.0069930069930066</v>
      </c>
      <c r="AU10"/>
    </row>
    <row r="11" spans="1:47" s="9" customFormat="1">
      <c r="A11" s="9">
        <f t="shared" si="0"/>
        <v>12</v>
      </c>
      <c r="B11" t="s">
        <v>127</v>
      </c>
      <c r="C11" t="s">
        <v>128</v>
      </c>
      <c r="D11" s="9" t="s">
        <v>72</v>
      </c>
      <c r="E11" s="8">
        <v>8</v>
      </c>
      <c r="F11" s="42">
        <v>180</v>
      </c>
      <c r="G11" s="70">
        <v>15.5</v>
      </c>
      <c r="H11" s="10">
        <v>20</v>
      </c>
      <c r="I11" s="10">
        <v>7200</v>
      </c>
      <c r="J11" s="37">
        <f t="shared" si="1"/>
        <v>16</v>
      </c>
      <c r="K11" s="69">
        <v>40</v>
      </c>
      <c r="L11" s="56">
        <v>407000</v>
      </c>
      <c r="M11" s="37">
        <f t="shared" si="2"/>
        <v>19</v>
      </c>
      <c r="N11" s="42">
        <v>56.03</v>
      </c>
      <c r="O11" s="10">
        <v>9370</v>
      </c>
      <c r="P11" s="37">
        <f t="shared" si="3"/>
        <v>6</v>
      </c>
      <c r="Q11" s="10">
        <v>125</v>
      </c>
      <c r="R11" s="10">
        <v>87</v>
      </c>
      <c r="S11" s="37">
        <f t="shared" si="4"/>
        <v>15</v>
      </c>
      <c r="T11" s="42">
        <v>120</v>
      </c>
      <c r="U11" s="10">
        <v>0</v>
      </c>
      <c r="V11" s="37">
        <f t="shared" si="5"/>
        <v>43</v>
      </c>
      <c r="W11" s="10">
        <v>8</v>
      </c>
      <c r="X11" s="10">
        <v>467</v>
      </c>
      <c r="Y11" s="40">
        <f>RANK(AT11,Gren7b,$Y$47)</f>
        <v>17</v>
      </c>
      <c r="Z11" s="55">
        <f t="shared" si="6"/>
        <v>131.5</v>
      </c>
      <c r="AA11" s="51"/>
      <c r="AB11" s="4">
        <f t="shared" si="7"/>
        <v>8.0055248618784525</v>
      </c>
      <c r="AC11" s="41"/>
      <c r="AD11"/>
      <c r="AE11" s="51">
        <f t="shared" si="8"/>
        <v>20.000832639467109</v>
      </c>
      <c r="AF11"/>
      <c r="AG11"/>
      <c r="AH11" s="51">
        <f t="shared" si="9"/>
        <v>40.000009056494413</v>
      </c>
      <c r="AI11"/>
      <c r="AJ11"/>
      <c r="AK11" s="51">
        <f t="shared" si="10"/>
        <v>56.031844337882703</v>
      </c>
      <c r="AL11"/>
      <c r="AM11"/>
      <c r="AN11" s="51">
        <f t="shared" si="11"/>
        <v>125.00662251655629</v>
      </c>
      <c r="AO11" s="51"/>
      <c r="AP11"/>
      <c r="AQ11" s="51">
        <f t="shared" si="12"/>
        <v>120.00055218111541</v>
      </c>
      <c r="AR11" s="51"/>
      <c r="AS11"/>
      <c r="AT11" s="51">
        <f t="shared" si="13"/>
        <v>8.0087719298245617</v>
      </c>
      <c r="AU11"/>
    </row>
    <row r="12" spans="1:47" s="9" customFormat="1">
      <c r="A12" s="9">
        <f t="shared" si="0"/>
        <v>2</v>
      </c>
      <c r="B12" t="s">
        <v>129</v>
      </c>
      <c r="C12" t="s">
        <v>128</v>
      </c>
      <c r="D12" s="9" t="s">
        <v>73</v>
      </c>
      <c r="E12" s="8">
        <v>10</v>
      </c>
      <c r="F12" s="42">
        <v>173.14</v>
      </c>
      <c r="G12" s="37">
        <f>RANK(AB12,Gren1b,$G$47)</f>
        <v>7</v>
      </c>
      <c r="H12" s="10">
        <v>22</v>
      </c>
      <c r="I12" s="10">
        <v>8000</v>
      </c>
      <c r="J12" s="37">
        <f t="shared" si="1"/>
        <v>13</v>
      </c>
      <c r="K12" s="69">
        <v>10</v>
      </c>
      <c r="L12" s="56">
        <v>480000</v>
      </c>
      <c r="M12" s="37">
        <f t="shared" si="2"/>
        <v>36</v>
      </c>
      <c r="N12" s="42">
        <v>75.92</v>
      </c>
      <c r="O12" s="10">
        <v>9369</v>
      </c>
      <c r="P12" s="37">
        <f t="shared" si="3"/>
        <v>15</v>
      </c>
      <c r="Q12" s="10">
        <v>152</v>
      </c>
      <c r="R12" s="10">
        <v>63</v>
      </c>
      <c r="S12" s="37">
        <f t="shared" si="4"/>
        <v>19</v>
      </c>
      <c r="T12" s="42">
        <v>0.33</v>
      </c>
      <c r="U12" s="10">
        <v>1700</v>
      </c>
      <c r="V12" s="37">
        <f t="shared" si="5"/>
        <v>2</v>
      </c>
      <c r="W12" s="10">
        <v>10</v>
      </c>
      <c r="X12" s="10">
        <v>625</v>
      </c>
      <c r="Y12" s="40">
        <f>RANK(AT12,Gren7b,$Y$47)</f>
        <v>4</v>
      </c>
      <c r="Z12" s="55">
        <f t="shared" si="6"/>
        <v>96</v>
      </c>
      <c r="AA12" s="51"/>
      <c r="AB12" s="4">
        <f t="shared" si="7"/>
        <v>10.005742506029632</v>
      </c>
      <c r="AC12" s="41"/>
      <c r="AD12"/>
      <c r="AE12" s="51">
        <f t="shared" si="8"/>
        <v>22.002493765586035</v>
      </c>
      <c r="AF12"/>
      <c r="AG12"/>
      <c r="AH12" s="51">
        <f t="shared" si="9"/>
        <v>10.000026725105565</v>
      </c>
      <c r="AI12"/>
      <c r="AJ12"/>
      <c r="AK12" s="51">
        <f t="shared" si="10"/>
        <v>75.921847745750185</v>
      </c>
      <c r="AL12"/>
      <c r="AM12"/>
      <c r="AN12" s="51">
        <f t="shared" si="11"/>
        <v>152.00571428571428</v>
      </c>
      <c r="AO12" s="51"/>
      <c r="AP12"/>
      <c r="AQ12" s="51">
        <f t="shared" si="12"/>
        <v>0.33900900900900904</v>
      </c>
      <c r="AR12" s="51"/>
      <c r="AS12"/>
      <c r="AT12" s="51">
        <f t="shared" si="13"/>
        <v>10.021739130434783</v>
      </c>
      <c r="AU12"/>
    </row>
    <row r="13" spans="1:47" s="9" customFormat="1">
      <c r="A13" s="9">
        <f t="shared" si="0"/>
        <v>23</v>
      </c>
      <c r="B13" t="s">
        <v>130</v>
      </c>
      <c r="C13" t="s">
        <v>14</v>
      </c>
      <c r="D13" s="9" t="s">
        <v>25</v>
      </c>
      <c r="E13" s="8">
        <v>8</v>
      </c>
      <c r="F13" s="42">
        <v>135.1</v>
      </c>
      <c r="G13" s="37">
        <f>RANK(AB13,Gren1b,$G$47)</f>
        <v>12</v>
      </c>
      <c r="H13" s="10">
        <v>17</v>
      </c>
      <c r="I13" s="10">
        <v>6500</v>
      </c>
      <c r="J13" s="37">
        <f t="shared" si="1"/>
        <v>27</v>
      </c>
      <c r="K13" s="69">
        <v>48</v>
      </c>
      <c r="L13" s="56">
        <v>495000</v>
      </c>
      <c r="M13" s="37">
        <f t="shared" si="2"/>
        <v>14</v>
      </c>
      <c r="N13" s="42">
        <v>72.11</v>
      </c>
      <c r="O13" s="10">
        <v>6745</v>
      </c>
      <c r="P13" s="37">
        <f t="shared" si="3"/>
        <v>13</v>
      </c>
      <c r="Q13" s="10">
        <v>264</v>
      </c>
      <c r="R13" s="10">
        <v>105</v>
      </c>
      <c r="S13" s="37">
        <f t="shared" si="4"/>
        <v>34</v>
      </c>
      <c r="T13" s="42">
        <v>23.4</v>
      </c>
      <c r="U13" s="10">
        <v>2200</v>
      </c>
      <c r="V13" s="37">
        <f t="shared" si="5"/>
        <v>33</v>
      </c>
      <c r="W13" s="10">
        <v>7</v>
      </c>
      <c r="X13" s="10">
        <v>374</v>
      </c>
      <c r="Y13" s="66">
        <v>26.5</v>
      </c>
      <c r="Z13" s="55">
        <f t="shared" si="6"/>
        <v>159.5</v>
      </c>
      <c r="AA13" s="51"/>
      <c r="AB13" s="4">
        <f t="shared" si="7"/>
        <v>8.007347538574578</v>
      </c>
      <c r="AC13" s="41"/>
      <c r="AD13"/>
      <c r="AE13" s="51">
        <f t="shared" si="8"/>
        <v>17.000526038926882</v>
      </c>
      <c r="AF13"/>
      <c r="AG13"/>
      <c r="AH13" s="51">
        <f t="shared" si="9"/>
        <v>48.000044607012221</v>
      </c>
      <c r="AI13"/>
      <c r="AJ13"/>
      <c r="AK13" s="51">
        <f t="shared" si="10"/>
        <v>72.110479662317729</v>
      </c>
      <c r="AL13"/>
      <c r="AM13"/>
      <c r="AN13" s="51">
        <f t="shared" si="11"/>
        <v>264.00751879699249</v>
      </c>
      <c r="AO13" s="51"/>
      <c r="AP13"/>
      <c r="AQ13" s="51">
        <f t="shared" si="12"/>
        <v>23.40255754475703</v>
      </c>
      <c r="AR13" s="51"/>
      <c r="AS13"/>
      <c r="AT13" s="51">
        <f t="shared" si="13"/>
        <v>7.0048309178743962</v>
      </c>
      <c r="AU13"/>
    </row>
    <row r="14" spans="1:47" s="9" customFormat="1">
      <c r="A14" s="9">
        <f t="shared" si="0"/>
        <v>19</v>
      </c>
      <c r="B14" t="s">
        <v>131</v>
      </c>
      <c r="C14" t="s">
        <v>14</v>
      </c>
      <c r="D14" s="9" t="s">
        <v>74</v>
      </c>
      <c r="E14" s="8">
        <v>8</v>
      </c>
      <c r="F14" s="42">
        <v>180</v>
      </c>
      <c r="G14" s="70">
        <v>15.5</v>
      </c>
      <c r="H14" s="10">
        <v>10</v>
      </c>
      <c r="I14" s="10">
        <v>7300</v>
      </c>
      <c r="J14" s="37">
        <f t="shared" si="1"/>
        <v>38</v>
      </c>
      <c r="K14" s="69">
        <v>38</v>
      </c>
      <c r="L14" s="56">
        <v>408123</v>
      </c>
      <c r="M14" s="37">
        <f t="shared" si="2"/>
        <v>20</v>
      </c>
      <c r="N14" s="42">
        <v>93.73</v>
      </c>
      <c r="O14" s="10">
        <v>7337</v>
      </c>
      <c r="P14" s="37">
        <f t="shared" si="3"/>
        <v>21</v>
      </c>
      <c r="Q14" s="10">
        <v>213</v>
      </c>
      <c r="R14" s="10">
        <v>84</v>
      </c>
      <c r="S14" s="37">
        <f t="shared" si="4"/>
        <v>28</v>
      </c>
      <c r="T14" s="42">
        <v>3.42</v>
      </c>
      <c r="U14" s="10">
        <v>4000</v>
      </c>
      <c r="V14" s="37">
        <f t="shared" si="5"/>
        <v>7</v>
      </c>
      <c r="W14" s="10">
        <v>8</v>
      </c>
      <c r="X14" s="10">
        <v>612</v>
      </c>
      <c r="Y14" s="40">
        <f>RANK(AT14,Gren7b,$Y$47)</f>
        <v>11</v>
      </c>
      <c r="Z14" s="55">
        <f t="shared" si="6"/>
        <v>140.5</v>
      </c>
      <c r="AA14" s="51"/>
      <c r="AB14" s="4">
        <f t="shared" si="7"/>
        <v>8.0055248618784525</v>
      </c>
      <c r="AC14" s="41"/>
      <c r="AD14"/>
      <c r="AE14" s="51">
        <f t="shared" si="8"/>
        <v>10.000908265213443</v>
      </c>
      <c r="AF14"/>
      <c r="AG14"/>
      <c r="AH14" s="51">
        <f t="shared" si="9"/>
        <v>38.000009149549385</v>
      </c>
      <c r="AI14"/>
      <c r="AJ14"/>
      <c r="AK14" s="51">
        <f t="shared" si="10"/>
        <v>93.730669882100756</v>
      </c>
      <c r="AL14"/>
      <c r="AM14"/>
      <c r="AN14" s="51">
        <f t="shared" si="11"/>
        <v>213.00649350649351</v>
      </c>
      <c r="AO14" s="51"/>
      <c r="AP14"/>
      <c r="AQ14" s="51">
        <f t="shared" si="12"/>
        <v>3.4204564125969874</v>
      </c>
      <c r="AR14" s="51"/>
      <c r="AS14"/>
      <c r="AT14" s="51">
        <f t="shared" si="13"/>
        <v>8.0303030303030312</v>
      </c>
      <c r="AU14"/>
    </row>
    <row r="15" spans="1:47" s="9" customFormat="1">
      <c r="A15" s="9">
        <f t="shared" si="0"/>
        <v>32</v>
      </c>
      <c r="B15" t="s">
        <v>132</v>
      </c>
      <c r="C15" t="s">
        <v>133</v>
      </c>
      <c r="D15" s="9" t="s">
        <v>75</v>
      </c>
      <c r="E15" s="8">
        <v>9</v>
      </c>
      <c r="F15" s="42">
        <v>140.71</v>
      </c>
      <c r="G15" s="37">
        <f>RANK(AB15,Gren1b,$G$47)</f>
        <v>9</v>
      </c>
      <c r="H15" s="10">
        <v>21</v>
      </c>
      <c r="I15" s="10">
        <v>10800</v>
      </c>
      <c r="J15" s="37">
        <f t="shared" si="1"/>
        <v>15</v>
      </c>
      <c r="K15" s="69">
        <v>14</v>
      </c>
      <c r="L15" s="56">
        <v>513000</v>
      </c>
      <c r="M15" s="37">
        <f t="shared" si="2"/>
        <v>34</v>
      </c>
      <c r="N15" s="42">
        <v>142.12</v>
      </c>
      <c r="O15" s="10">
        <v>6037</v>
      </c>
      <c r="P15" s="37">
        <f t="shared" si="3"/>
        <v>37</v>
      </c>
      <c r="Q15" s="10">
        <v>116</v>
      </c>
      <c r="R15" s="10">
        <v>162</v>
      </c>
      <c r="S15" s="37">
        <f t="shared" si="4"/>
        <v>13</v>
      </c>
      <c r="T15" s="42">
        <v>53.13</v>
      </c>
      <c r="U15" s="10">
        <v>2990</v>
      </c>
      <c r="V15" s="37">
        <f t="shared" si="5"/>
        <v>41</v>
      </c>
      <c r="W15" s="10">
        <v>6</v>
      </c>
      <c r="X15" s="10">
        <v>570</v>
      </c>
      <c r="Y15" s="40">
        <f>RANK(AT15,Gren7b,$Y$47)</f>
        <v>31</v>
      </c>
      <c r="Z15" s="55">
        <f t="shared" si="6"/>
        <v>180</v>
      </c>
      <c r="AA15" s="51"/>
      <c r="AB15" s="4">
        <f t="shared" si="7"/>
        <v>9.0070566650201123</v>
      </c>
      <c r="AC15" s="41"/>
      <c r="AD15"/>
      <c r="AE15" s="51">
        <f t="shared" si="8"/>
        <v>21.000416493127862</v>
      </c>
      <c r="AF15"/>
      <c r="AG15"/>
      <c r="AH15" s="51">
        <f t="shared" si="9"/>
        <v>14.000226346763242</v>
      </c>
      <c r="AI15"/>
      <c r="AJ15"/>
      <c r="AK15" s="51">
        <f t="shared" si="10"/>
        <v>142.12035806359211</v>
      </c>
      <c r="AL15"/>
      <c r="AM15"/>
      <c r="AN15" s="51">
        <f t="shared" si="11"/>
        <v>116.01315789473684</v>
      </c>
      <c r="AO15" s="51"/>
      <c r="AP15"/>
      <c r="AQ15" s="51">
        <f t="shared" si="12"/>
        <v>53.130846740050806</v>
      </c>
      <c r="AR15" s="51"/>
      <c r="AS15"/>
      <c r="AT15" s="51">
        <f t="shared" si="13"/>
        <v>6.0909090909090908</v>
      </c>
      <c r="AU15"/>
    </row>
    <row r="16" spans="1:47" s="9" customFormat="1">
      <c r="A16" s="9">
        <f t="shared" si="0"/>
        <v>3</v>
      </c>
      <c r="B16" t="s">
        <v>134</v>
      </c>
      <c r="C16" t="s">
        <v>135</v>
      </c>
      <c r="D16" s="9" t="s">
        <v>76</v>
      </c>
      <c r="E16" s="8">
        <v>9</v>
      </c>
      <c r="F16" s="42">
        <v>160.80000000000001</v>
      </c>
      <c r="G16" s="37">
        <f>RANK(AB16,Gren1b,$G$47)</f>
        <v>10</v>
      </c>
      <c r="H16" s="10">
        <v>20</v>
      </c>
      <c r="I16" s="10">
        <v>9900</v>
      </c>
      <c r="J16" s="37">
        <f t="shared" si="1"/>
        <v>17</v>
      </c>
      <c r="K16" s="69">
        <v>73</v>
      </c>
      <c r="L16" s="56">
        <v>534000</v>
      </c>
      <c r="M16" s="37">
        <f t="shared" si="2"/>
        <v>5</v>
      </c>
      <c r="N16" s="42">
        <v>94.56</v>
      </c>
      <c r="O16" s="10">
        <v>7600</v>
      </c>
      <c r="P16" s="37">
        <f t="shared" si="3"/>
        <v>22</v>
      </c>
      <c r="Q16" s="10">
        <v>205</v>
      </c>
      <c r="R16" s="10">
        <v>112</v>
      </c>
      <c r="S16" s="37">
        <f t="shared" si="4"/>
        <v>26</v>
      </c>
      <c r="T16" s="42">
        <v>3.07</v>
      </c>
      <c r="U16" s="10">
        <v>2343</v>
      </c>
      <c r="V16" s="37">
        <f t="shared" si="5"/>
        <v>6</v>
      </c>
      <c r="W16" s="10">
        <v>8</v>
      </c>
      <c r="X16" s="10">
        <v>538</v>
      </c>
      <c r="Y16" s="40">
        <f>RANK(AT16,Gren7b,$Y$47)</f>
        <v>12</v>
      </c>
      <c r="Z16" s="55">
        <f t="shared" si="6"/>
        <v>98</v>
      </c>
      <c r="AA16" s="51"/>
      <c r="AB16" s="4">
        <f t="shared" si="7"/>
        <v>9.006180469715698</v>
      </c>
      <c r="AC16" s="41"/>
      <c r="AD16"/>
      <c r="AE16" s="51">
        <f t="shared" si="8"/>
        <v>20.000666222518323</v>
      </c>
      <c r="AF16"/>
      <c r="AG16"/>
      <c r="AH16" s="51">
        <f t="shared" si="9"/>
        <v>73.000060299083458</v>
      </c>
      <c r="AI16"/>
      <c r="AJ16"/>
      <c r="AK16" s="51">
        <f t="shared" si="10"/>
        <v>94.560813140348031</v>
      </c>
      <c r="AL16"/>
      <c r="AM16"/>
      <c r="AN16" s="51">
        <f t="shared" si="11"/>
        <v>205.00793650793651</v>
      </c>
      <c r="AO16" s="51"/>
      <c r="AP16"/>
      <c r="AQ16" s="51">
        <f t="shared" si="12"/>
        <v>3.0718726591760297</v>
      </c>
      <c r="AR16" s="51"/>
      <c r="AS16"/>
      <c r="AT16" s="51">
        <f t="shared" si="13"/>
        <v>8.0232558139534884</v>
      </c>
      <c r="AU16"/>
    </row>
    <row r="17" spans="1:47" s="9" customFormat="1">
      <c r="A17" s="9">
        <f t="shared" si="0"/>
        <v>1</v>
      </c>
      <c r="B17" t="s">
        <v>136</v>
      </c>
      <c r="C17" t="s">
        <v>137</v>
      </c>
      <c r="D17" s="9" t="s">
        <v>26</v>
      </c>
      <c r="E17" s="8">
        <v>12</v>
      </c>
      <c r="F17" s="42">
        <v>164.41</v>
      </c>
      <c r="G17" s="37">
        <f>RANK(AB17,Gren1b,$G$47)</f>
        <v>2</v>
      </c>
      <c r="H17" s="10">
        <v>23</v>
      </c>
      <c r="I17" s="10">
        <v>9100</v>
      </c>
      <c r="J17" s="37">
        <f t="shared" si="1"/>
        <v>10</v>
      </c>
      <c r="K17" s="69">
        <v>58</v>
      </c>
      <c r="L17" s="56">
        <v>477000</v>
      </c>
      <c r="M17" s="37">
        <f t="shared" si="2"/>
        <v>10</v>
      </c>
      <c r="N17" s="42">
        <v>121.09</v>
      </c>
      <c r="O17" s="10">
        <v>7542</v>
      </c>
      <c r="P17" s="37">
        <f t="shared" si="3"/>
        <v>31</v>
      </c>
      <c r="Q17" s="10">
        <v>79</v>
      </c>
      <c r="R17" s="10">
        <v>87</v>
      </c>
      <c r="S17" s="37">
        <f t="shared" si="4"/>
        <v>5</v>
      </c>
      <c r="T17" s="42">
        <v>0.5</v>
      </c>
      <c r="U17" s="10">
        <v>1754</v>
      </c>
      <c r="V17" s="37">
        <f t="shared" si="5"/>
        <v>4</v>
      </c>
      <c r="W17" s="10">
        <v>8</v>
      </c>
      <c r="X17" s="10">
        <v>650</v>
      </c>
      <c r="Y17" s="40">
        <f>RANK(AT17,Gren7b,$Y$47)</f>
        <v>16</v>
      </c>
      <c r="Z17" s="55">
        <f t="shared" si="6"/>
        <v>78</v>
      </c>
      <c r="AA17" s="51"/>
      <c r="AB17" s="4">
        <f t="shared" si="7"/>
        <v>12.006045583701106</v>
      </c>
      <c r="AC17" s="41"/>
      <c r="AD17"/>
      <c r="AE17" s="51">
        <f t="shared" si="8"/>
        <v>23.001426533523539</v>
      </c>
      <c r="AF17"/>
      <c r="AG17"/>
      <c r="AH17" s="51">
        <f t="shared" si="9"/>
        <v>58.000024741451831</v>
      </c>
      <c r="AI17"/>
      <c r="AJ17"/>
      <c r="AK17" s="51">
        <f t="shared" si="10"/>
        <v>121.09077651809288</v>
      </c>
      <c r="AL17"/>
      <c r="AM17"/>
      <c r="AN17" s="51">
        <f t="shared" si="11"/>
        <v>79.006622516556291</v>
      </c>
      <c r="AO17" s="51"/>
      <c r="AP17"/>
      <c r="AQ17" s="51">
        <f t="shared" si="12"/>
        <v>0.51754385964912286</v>
      </c>
      <c r="AR17" s="51"/>
      <c r="AS17"/>
      <c r="AT17" s="51">
        <f t="shared" si="13"/>
        <v>8.0140845070422539</v>
      </c>
      <c r="AU17"/>
    </row>
    <row r="18" spans="1:47" s="9" customFormat="1">
      <c r="A18" s="9">
        <f t="shared" si="0"/>
        <v>23</v>
      </c>
      <c r="B18" t="s">
        <v>138</v>
      </c>
      <c r="C18" t="s">
        <v>105</v>
      </c>
      <c r="D18" s="9" t="s">
        <v>77</v>
      </c>
      <c r="E18" s="8">
        <v>5</v>
      </c>
      <c r="F18" s="42">
        <v>151.91999999999999</v>
      </c>
      <c r="G18" s="37">
        <f>RANK(AB18,Gren1b,$G$47)</f>
        <v>36</v>
      </c>
      <c r="H18" s="10">
        <v>19</v>
      </c>
      <c r="I18" s="10">
        <v>7800</v>
      </c>
      <c r="J18" s="37">
        <f t="shared" si="1"/>
        <v>22</v>
      </c>
      <c r="K18" s="69">
        <v>55</v>
      </c>
      <c r="L18" s="56">
        <v>582000</v>
      </c>
      <c r="M18" s="37">
        <f t="shared" si="2"/>
        <v>12</v>
      </c>
      <c r="N18" s="42">
        <v>67.5</v>
      </c>
      <c r="O18" s="10">
        <v>8443</v>
      </c>
      <c r="P18" s="37">
        <f t="shared" si="3"/>
        <v>11</v>
      </c>
      <c r="Q18" s="10">
        <v>304</v>
      </c>
      <c r="R18" s="10">
        <v>85</v>
      </c>
      <c r="S18" s="37">
        <f t="shared" si="4"/>
        <v>41</v>
      </c>
      <c r="T18" s="42">
        <v>13.8</v>
      </c>
      <c r="U18" s="10">
        <v>1387</v>
      </c>
      <c r="V18" s="37">
        <f t="shared" si="5"/>
        <v>23</v>
      </c>
      <c r="W18" s="10">
        <v>8</v>
      </c>
      <c r="X18" s="10">
        <v>526</v>
      </c>
      <c r="Y18" s="66">
        <v>14.5</v>
      </c>
      <c r="Z18" s="55">
        <f t="shared" si="6"/>
        <v>159.5</v>
      </c>
      <c r="AA18" s="51"/>
      <c r="AB18" s="4">
        <f t="shared" si="7"/>
        <v>5.0065393669892755</v>
      </c>
      <c r="AC18" s="41"/>
      <c r="AD18"/>
      <c r="AE18" s="51">
        <f t="shared" si="8"/>
        <v>19.001663893510816</v>
      </c>
      <c r="AF18"/>
      <c r="AG18"/>
      <c r="AH18" s="51">
        <f t="shared" si="9"/>
        <v>55.000015483711138</v>
      </c>
      <c r="AI18"/>
      <c r="AJ18"/>
      <c r="AK18" s="51">
        <f t="shared" si="10"/>
        <v>67.502585315408481</v>
      </c>
      <c r="AL18"/>
      <c r="AM18"/>
      <c r="AN18" s="51">
        <f t="shared" si="11"/>
        <v>304.00653594771239</v>
      </c>
      <c r="AO18" s="51"/>
      <c r="AP18"/>
      <c r="AQ18" s="51">
        <f t="shared" si="12"/>
        <v>13.802358490566039</v>
      </c>
      <c r="AR18" s="51"/>
      <c r="AS18"/>
      <c r="AT18" s="51">
        <f t="shared" si="13"/>
        <v>8.0181818181818176</v>
      </c>
      <c r="AU18"/>
    </row>
    <row r="19" spans="1:47" s="9" customFormat="1">
      <c r="A19" s="9">
        <f t="shared" si="0"/>
        <v>36</v>
      </c>
      <c r="B19" t="s">
        <v>33</v>
      </c>
      <c r="C19" t="s">
        <v>98</v>
      </c>
      <c r="D19" s="9" t="s">
        <v>78</v>
      </c>
      <c r="E19" s="8">
        <v>6</v>
      </c>
      <c r="F19" s="42">
        <v>137.32</v>
      </c>
      <c r="G19" s="37">
        <f>RANK(AB19,Gren1b,$G$47)</f>
        <v>28</v>
      </c>
      <c r="H19" s="10">
        <v>19</v>
      </c>
      <c r="I19" s="10">
        <v>8690</v>
      </c>
      <c r="J19" s="37">
        <f t="shared" si="1"/>
        <v>20</v>
      </c>
      <c r="K19" s="69">
        <v>23</v>
      </c>
      <c r="L19" s="56">
        <v>475000</v>
      </c>
      <c r="M19" s="37">
        <f t="shared" si="2"/>
        <v>29</v>
      </c>
      <c r="N19" s="42">
        <v>191.57</v>
      </c>
      <c r="O19" s="10">
        <v>6370</v>
      </c>
      <c r="P19" s="37">
        <f t="shared" si="3"/>
        <v>42</v>
      </c>
      <c r="Q19" s="10">
        <v>195</v>
      </c>
      <c r="R19" s="10">
        <v>129</v>
      </c>
      <c r="S19" s="37">
        <f t="shared" si="4"/>
        <v>25</v>
      </c>
      <c r="T19" s="42">
        <v>7.64</v>
      </c>
      <c r="U19" s="10">
        <v>1890</v>
      </c>
      <c r="V19" s="37">
        <f t="shared" si="5"/>
        <v>13</v>
      </c>
      <c r="W19" s="10">
        <v>6</v>
      </c>
      <c r="X19" s="10">
        <v>478</v>
      </c>
      <c r="Y19" s="40">
        <f>RANK(AT19,Gren7b,$Y$47)</f>
        <v>34</v>
      </c>
      <c r="Z19" s="55">
        <f t="shared" si="6"/>
        <v>191</v>
      </c>
      <c r="AA19" s="51"/>
      <c r="AB19" s="4">
        <f t="shared" si="7"/>
        <v>6.00722961249277</v>
      </c>
      <c r="AC19" s="41"/>
      <c r="AD19"/>
      <c r="AE19" s="51">
        <f t="shared" si="8"/>
        <v>19.003436426116838</v>
      </c>
      <c r="AF19"/>
      <c r="AG19"/>
      <c r="AH19" s="51">
        <f t="shared" si="9"/>
        <v>23.000023574897448</v>
      </c>
      <c r="AI19"/>
      <c r="AJ19"/>
      <c r="AK19" s="51">
        <f t="shared" si="10"/>
        <v>191.57040653711684</v>
      </c>
      <c r="AL19"/>
      <c r="AM19"/>
      <c r="AN19" s="51">
        <f t="shared" si="11"/>
        <v>195.00917431192661</v>
      </c>
      <c r="AO19" s="51"/>
      <c r="AP19"/>
      <c r="AQ19" s="51">
        <f t="shared" si="12"/>
        <v>7.6523456790123454</v>
      </c>
      <c r="AR19" s="51"/>
      <c r="AS19"/>
      <c r="AT19" s="51">
        <f t="shared" si="13"/>
        <v>6.0097087378640781</v>
      </c>
      <c r="AU19"/>
    </row>
    <row r="20" spans="1:47" s="9" customFormat="1">
      <c r="A20" s="9">
        <f t="shared" si="0"/>
        <v>9</v>
      </c>
      <c r="B20" t="s">
        <v>13</v>
      </c>
      <c r="C20" t="s">
        <v>34</v>
      </c>
      <c r="D20" s="9" t="s">
        <v>79</v>
      </c>
      <c r="E20" s="8">
        <v>7</v>
      </c>
      <c r="F20" s="42">
        <v>180</v>
      </c>
      <c r="G20" s="70">
        <v>25.5</v>
      </c>
      <c r="H20" s="10">
        <v>25</v>
      </c>
      <c r="I20" s="10">
        <v>11300</v>
      </c>
      <c r="J20" s="37">
        <f t="shared" si="1"/>
        <v>7</v>
      </c>
      <c r="K20" s="69">
        <v>77.5</v>
      </c>
      <c r="L20" s="56">
        <v>495001</v>
      </c>
      <c r="M20" s="37">
        <f t="shared" si="2"/>
        <v>2</v>
      </c>
      <c r="N20" s="42">
        <v>113.13</v>
      </c>
      <c r="O20" s="10">
        <v>6816</v>
      </c>
      <c r="P20" s="37">
        <f t="shared" si="3"/>
        <v>28</v>
      </c>
      <c r="Q20" s="10">
        <v>100</v>
      </c>
      <c r="R20" s="10">
        <v>132</v>
      </c>
      <c r="S20" s="37">
        <f t="shared" si="4"/>
        <v>9</v>
      </c>
      <c r="T20" s="42">
        <v>0.41</v>
      </c>
      <c r="U20" s="10">
        <v>1607</v>
      </c>
      <c r="V20" s="37">
        <f t="shared" si="5"/>
        <v>3</v>
      </c>
      <c r="W20" s="10">
        <v>4</v>
      </c>
      <c r="X20" s="10">
        <v>479</v>
      </c>
      <c r="Y20" s="40">
        <f>RANK(AT20,Gren7b,$Y$47)</f>
        <v>42</v>
      </c>
      <c r="Z20" s="55">
        <f t="shared" si="6"/>
        <v>116.5</v>
      </c>
      <c r="AA20" s="51"/>
      <c r="AB20" s="4">
        <f t="shared" si="7"/>
        <v>7.0055248618784534</v>
      </c>
      <c r="AC20" s="41"/>
      <c r="AD20"/>
      <c r="AE20" s="51">
        <f t="shared" si="8"/>
        <v>25.00034470872113</v>
      </c>
      <c r="AF20"/>
      <c r="AG20"/>
      <c r="AH20" s="51">
        <f t="shared" si="9"/>
        <v>77.500044609002103</v>
      </c>
      <c r="AI20"/>
      <c r="AJ20"/>
      <c r="AK20" s="51">
        <f t="shared" si="10"/>
        <v>113.13049657364186</v>
      </c>
      <c r="AL20"/>
      <c r="AM20"/>
      <c r="AN20" s="51">
        <f t="shared" si="11"/>
        <v>100.00943396226415</v>
      </c>
      <c r="AO20" s="51"/>
      <c r="AP20"/>
      <c r="AQ20" s="51">
        <f t="shared" si="12"/>
        <v>0.41490196078431368</v>
      </c>
      <c r="AR20" s="51"/>
      <c r="AS20"/>
      <c r="AT20" s="51">
        <f t="shared" si="13"/>
        <v>4.0098039215686274</v>
      </c>
      <c r="AU20"/>
    </row>
    <row r="21" spans="1:47" s="9" customFormat="1">
      <c r="A21" s="9">
        <f t="shared" si="0"/>
        <v>29</v>
      </c>
      <c r="B21" t="s">
        <v>139</v>
      </c>
      <c r="C21" t="s">
        <v>140</v>
      </c>
      <c r="D21" s="9" t="s">
        <v>27</v>
      </c>
      <c r="E21" s="8">
        <v>5</v>
      </c>
      <c r="F21" s="42">
        <v>141.49</v>
      </c>
      <c r="G21" s="37">
        <f t="shared" ref="G21:G46" si="14">RANK(AB21,Gren1b,$G$47)</f>
        <v>35</v>
      </c>
      <c r="H21" s="10">
        <v>15</v>
      </c>
      <c r="I21" s="10">
        <v>8493</v>
      </c>
      <c r="J21" s="37">
        <f t="shared" si="1"/>
        <v>31</v>
      </c>
      <c r="K21" s="69">
        <v>36</v>
      </c>
      <c r="L21" s="56">
        <v>547325</v>
      </c>
      <c r="M21" s="37">
        <f t="shared" si="2"/>
        <v>22</v>
      </c>
      <c r="N21" s="42">
        <v>48.2</v>
      </c>
      <c r="O21" s="10">
        <v>5500</v>
      </c>
      <c r="P21" s="37">
        <f t="shared" si="3"/>
        <v>3</v>
      </c>
      <c r="Q21" s="10">
        <v>289</v>
      </c>
      <c r="R21" s="10">
        <v>129</v>
      </c>
      <c r="S21" s="37">
        <f t="shared" si="4"/>
        <v>37</v>
      </c>
      <c r="T21" s="42">
        <v>9.91</v>
      </c>
      <c r="U21" s="10">
        <v>2500</v>
      </c>
      <c r="V21" s="37">
        <f t="shared" si="5"/>
        <v>18</v>
      </c>
      <c r="W21" s="10">
        <v>7</v>
      </c>
      <c r="X21" s="10">
        <v>378</v>
      </c>
      <c r="Y21" s="40">
        <f>RANK(AT21,Gren7b,$Y$47)</f>
        <v>25</v>
      </c>
      <c r="Z21" s="55">
        <f t="shared" si="6"/>
        <v>171</v>
      </c>
      <c r="AA21" s="51"/>
      <c r="AB21" s="4">
        <f t="shared" si="7"/>
        <v>5.0070180363534282</v>
      </c>
      <c r="AC21" s="41"/>
      <c r="AD21"/>
      <c r="AE21" s="51">
        <f t="shared" si="8"/>
        <v>15.01063829787234</v>
      </c>
      <c r="AF21"/>
      <c r="AG21"/>
      <c r="AH21" s="51">
        <f t="shared" si="9"/>
        <v>36.000033434752083</v>
      </c>
      <c r="AI21"/>
      <c r="AJ21"/>
      <c r="AK21" s="51">
        <f t="shared" si="10"/>
        <v>48.20030031833744</v>
      </c>
      <c r="AL21"/>
      <c r="AM21"/>
      <c r="AN21" s="51">
        <f t="shared" si="11"/>
        <v>289.00917431192659</v>
      </c>
      <c r="AO21" s="51"/>
      <c r="AP21"/>
      <c r="AQ21" s="51">
        <f t="shared" si="12"/>
        <v>9.911447178002895</v>
      </c>
      <c r="AR21" s="51"/>
      <c r="AS21"/>
      <c r="AT21" s="51">
        <f t="shared" si="13"/>
        <v>7.0049261083743843</v>
      </c>
      <c r="AU21"/>
    </row>
    <row r="22" spans="1:47" s="9" customFormat="1">
      <c r="A22" s="9">
        <f t="shared" si="0"/>
        <v>37</v>
      </c>
      <c r="B22" t="s">
        <v>141</v>
      </c>
      <c r="C22" t="s">
        <v>142</v>
      </c>
      <c r="D22" s="9" t="s">
        <v>80</v>
      </c>
      <c r="E22" s="8">
        <v>7</v>
      </c>
      <c r="F22" s="42">
        <v>133.43</v>
      </c>
      <c r="G22" s="37">
        <f t="shared" si="14"/>
        <v>19</v>
      </c>
      <c r="H22" s="10">
        <v>14</v>
      </c>
      <c r="I22" s="10">
        <v>6500</v>
      </c>
      <c r="J22" s="37">
        <f t="shared" si="1"/>
        <v>34</v>
      </c>
      <c r="K22" s="69">
        <v>13</v>
      </c>
      <c r="L22" s="56">
        <v>410000</v>
      </c>
      <c r="M22" s="37">
        <f t="shared" si="2"/>
        <v>35</v>
      </c>
      <c r="N22" s="42">
        <v>84.8</v>
      </c>
      <c r="O22" s="10">
        <v>4000</v>
      </c>
      <c r="P22" s="37">
        <f t="shared" si="3"/>
        <v>19</v>
      </c>
      <c r="Q22" s="10">
        <v>343</v>
      </c>
      <c r="R22" s="10">
        <v>95</v>
      </c>
      <c r="S22" s="37">
        <f t="shared" si="4"/>
        <v>43</v>
      </c>
      <c r="T22" s="42">
        <v>34.299999999999997</v>
      </c>
      <c r="U22" s="10">
        <v>1253</v>
      </c>
      <c r="V22" s="37">
        <f t="shared" si="5"/>
        <v>38</v>
      </c>
      <c r="W22" s="10">
        <v>8</v>
      </c>
      <c r="X22" s="10">
        <v>526</v>
      </c>
      <c r="Y22" s="66">
        <v>14.5</v>
      </c>
      <c r="Z22" s="55">
        <f t="shared" si="6"/>
        <v>202.5</v>
      </c>
      <c r="AA22" s="51"/>
      <c r="AB22" s="4">
        <f t="shared" si="7"/>
        <v>7.0074388157405343</v>
      </c>
      <c r="AC22" s="41"/>
      <c r="AD22"/>
      <c r="AE22" s="51">
        <f t="shared" si="8"/>
        <v>14.00052603892688</v>
      </c>
      <c r="AF22"/>
      <c r="AG22"/>
      <c r="AH22" s="51">
        <f t="shared" si="9"/>
        <v>13.000009309426726</v>
      </c>
      <c r="AI22"/>
      <c r="AJ22"/>
      <c r="AK22" s="51">
        <f t="shared" si="10"/>
        <v>84.800207047910888</v>
      </c>
      <c r="AL22"/>
      <c r="AM22"/>
      <c r="AN22" s="51">
        <f t="shared" si="11"/>
        <v>343.00699300699301</v>
      </c>
      <c r="AO22" s="51"/>
      <c r="AP22"/>
      <c r="AQ22" s="51">
        <f t="shared" si="12"/>
        <v>34.301792114695338</v>
      </c>
      <c r="AR22" s="51"/>
      <c r="AS22"/>
      <c r="AT22" s="51">
        <f t="shared" si="13"/>
        <v>8.0181818181818176</v>
      </c>
      <c r="AU22"/>
    </row>
    <row r="23" spans="1:47" s="9" customFormat="1">
      <c r="A23" s="9">
        <f t="shared" si="0"/>
        <v>21</v>
      </c>
      <c r="B23" t="s">
        <v>143</v>
      </c>
      <c r="C23" t="s">
        <v>99</v>
      </c>
      <c r="D23" s="9" t="s">
        <v>81</v>
      </c>
      <c r="E23" s="8">
        <v>8</v>
      </c>
      <c r="F23" s="42">
        <v>153.66999999999999</v>
      </c>
      <c r="G23" s="37">
        <f t="shared" si="14"/>
        <v>13</v>
      </c>
      <c r="H23" s="10">
        <v>16</v>
      </c>
      <c r="I23" s="10">
        <v>8976</v>
      </c>
      <c r="J23" s="37">
        <f t="shared" si="1"/>
        <v>29</v>
      </c>
      <c r="K23" s="69">
        <v>1</v>
      </c>
      <c r="L23" s="56">
        <v>476000</v>
      </c>
      <c r="M23" s="37">
        <f t="shared" si="2"/>
        <v>42</v>
      </c>
      <c r="N23" s="42">
        <v>48.8</v>
      </c>
      <c r="O23" s="10">
        <v>7780</v>
      </c>
      <c r="P23" s="37">
        <f t="shared" si="3"/>
        <v>4</v>
      </c>
      <c r="Q23" s="10">
        <v>121</v>
      </c>
      <c r="R23" s="10">
        <v>139</v>
      </c>
      <c r="S23" s="37">
        <f t="shared" si="4"/>
        <v>14</v>
      </c>
      <c r="T23" s="42">
        <v>35.11</v>
      </c>
      <c r="U23" s="10">
        <v>1068</v>
      </c>
      <c r="V23" s="37">
        <f t="shared" si="5"/>
        <v>39</v>
      </c>
      <c r="W23" s="10">
        <v>10</v>
      </c>
      <c r="X23" s="10">
        <v>523</v>
      </c>
      <c r="Y23" s="40">
        <f t="shared" ref="Y23:Y46" si="15">RANK(AT23,Gren7b,$Y$47)</f>
        <v>5</v>
      </c>
      <c r="Z23" s="55">
        <f t="shared" si="6"/>
        <v>146</v>
      </c>
      <c r="AA23" s="51"/>
      <c r="AB23" s="4">
        <f t="shared" si="7"/>
        <v>8.0064653779013391</v>
      </c>
      <c r="AC23" s="41"/>
      <c r="AD23"/>
      <c r="AE23" s="51">
        <f t="shared" si="8"/>
        <v>16.001733102253034</v>
      </c>
      <c r="AF23"/>
      <c r="AG23"/>
      <c r="AH23" s="51">
        <f t="shared" si="9"/>
        <v>1.0000241440919406</v>
      </c>
      <c r="AI23"/>
      <c r="AJ23"/>
      <c r="AK23" s="51">
        <f t="shared" si="10"/>
        <v>48.800952562392837</v>
      </c>
      <c r="AL23"/>
      <c r="AM23"/>
      <c r="AN23" s="51">
        <f t="shared" si="11"/>
        <v>121.01010101010101</v>
      </c>
      <c r="AO23" s="51"/>
      <c r="AP23"/>
      <c r="AQ23" s="51">
        <f t="shared" si="12"/>
        <v>35.111345895020186</v>
      </c>
      <c r="AR23" s="51"/>
      <c r="AS23"/>
      <c r="AT23" s="51">
        <f t="shared" si="13"/>
        <v>10.017241379310345</v>
      </c>
      <c r="AU23"/>
    </row>
    <row r="24" spans="1:47" s="9" customFormat="1">
      <c r="A24" s="9">
        <f t="shared" si="0"/>
        <v>8</v>
      </c>
      <c r="B24" t="s">
        <v>144</v>
      </c>
      <c r="C24" t="s">
        <v>40</v>
      </c>
      <c r="D24" s="9" t="s">
        <v>82</v>
      </c>
      <c r="E24" s="8">
        <v>8</v>
      </c>
      <c r="F24" s="42">
        <v>175.54</v>
      </c>
      <c r="G24" s="37">
        <f t="shared" si="14"/>
        <v>14</v>
      </c>
      <c r="H24" s="10">
        <v>30</v>
      </c>
      <c r="I24" s="10">
        <v>6723</v>
      </c>
      <c r="J24" s="37">
        <f t="shared" si="1"/>
        <v>2</v>
      </c>
      <c r="K24" s="69">
        <v>32</v>
      </c>
      <c r="L24" s="56">
        <v>450000</v>
      </c>
      <c r="M24" s="37">
        <f t="shared" si="2"/>
        <v>26</v>
      </c>
      <c r="N24" s="42">
        <v>49.15</v>
      </c>
      <c r="O24" s="10">
        <v>7500</v>
      </c>
      <c r="P24" s="37">
        <f t="shared" si="3"/>
        <v>5</v>
      </c>
      <c r="Q24" s="10">
        <v>183</v>
      </c>
      <c r="R24" s="10">
        <v>158</v>
      </c>
      <c r="S24" s="37">
        <f t="shared" si="4"/>
        <v>24</v>
      </c>
      <c r="T24" s="42">
        <v>4.8899999999999997</v>
      </c>
      <c r="U24" s="10">
        <v>1758</v>
      </c>
      <c r="V24" s="37">
        <f t="shared" si="5"/>
        <v>10</v>
      </c>
      <c r="W24" s="10">
        <v>6</v>
      </c>
      <c r="X24" s="10">
        <v>572</v>
      </c>
      <c r="Y24" s="40">
        <f t="shared" si="15"/>
        <v>30</v>
      </c>
      <c r="Z24" s="55">
        <f t="shared" si="6"/>
        <v>111</v>
      </c>
      <c r="AA24" s="51"/>
      <c r="AB24" s="4">
        <f t="shared" si="7"/>
        <v>8.0056644386541294</v>
      </c>
      <c r="AC24" s="41"/>
      <c r="AD24"/>
      <c r="AE24" s="51">
        <f t="shared" si="8"/>
        <v>30.000595947556615</v>
      </c>
      <c r="AF24"/>
      <c r="AG24"/>
      <c r="AH24" s="51">
        <f t="shared" si="9"/>
        <v>32.000014832833962</v>
      </c>
      <c r="AI24"/>
      <c r="AJ24"/>
      <c r="AK24" s="51">
        <f t="shared" si="10"/>
        <v>49.150751992780869</v>
      </c>
      <c r="AL24"/>
      <c r="AM24"/>
      <c r="AN24" s="51">
        <f t="shared" si="11"/>
        <v>183.01249999999999</v>
      </c>
      <c r="AO24" s="51"/>
      <c r="AP24"/>
      <c r="AQ24" s="51">
        <f t="shared" si="12"/>
        <v>4.9088679245283018</v>
      </c>
      <c r="AR24" s="51"/>
      <c r="AS24"/>
      <c r="AT24" s="51">
        <f t="shared" si="13"/>
        <v>6.1111111111111107</v>
      </c>
      <c r="AU24"/>
    </row>
    <row r="25" spans="1:47" s="9" customFormat="1">
      <c r="A25" s="9">
        <f t="shared" si="0"/>
        <v>18</v>
      </c>
      <c r="B25" t="s">
        <v>12</v>
      </c>
      <c r="C25" t="s">
        <v>145</v>
      </c>
      <c r="D25" s="9" t="s">
        <v>28</v>
      </c>
      <c r="E25" s="8">
        <v>7</v>
      </c>
      <c r="F25" s="42">
        <v>109.47</v>
      </c>
      <c r="G25" s="37">
        <f t="shared" si="14"/>
        <v>17</v>
      </c>
      <c r="H25" s="10">
        <v>24</v>
      </c>
      <c r="I25" s="10">
        <v>6850</v>
      </c>
      <c r="J25" s="37">
        <f t="shared" si="1"/>
        <v>9</v>
      </c>
      <c r="K25" s="69">
        <v>1</v>
      </c>
      <c r="L25" s="56">
        <v>477000</v>
      </c>
      <c r="M25" s="37">
        <f t="shared" si="2"/>
        <v>41</v>
      </c>
      <c r="N25" s="42">
        <v>85.74</v>
      </c>
      <c r="O25" s="10">
        <v>8888</v>
      </c>
      <c r="P25" s="37">
        <f t="shared" si="3"/>
        <v>20</v>
      </c>
      <c r="Q25" s="10">
        <v>69</v>
      </c>
      <c r="R25" s="10">
        <v>82</v>
      </c>
      <c r="S25" s="37">
        <f t="shared" si="4"/>
        <v>2</v>
      </c>
      <c r="T25" s="42">
        <v>16.55</v>
      </c>
      <c r="U25" s="10">
        <v>1420</v>
      </c>
      <c r="V25" s="37">
        <f t="shared" si="5"/>
        <v>29</v>
      </c>
      <c r="W25" s="10">
        <v>7</v>
      </c>
      <c r="X25" s="10">
        <v>486</v>
      </c>
      <c r="Y25" s="40">
        <f t="shared" si="15"/>
        <v>21</v>
      </c>
      <c r="Z25" s="55">
        <f t="shared" si="6"/>
        <v>139</v>
      </c>
      <c r="AA25" s="51"/>
      <c r="AB25" s="4">
        <f t="shared" si="7"/>
        <v>7.0090522313750343</v>
      </c>
      <c r="AC25" s="41"/>
      <c r="AD25"/>
      <c r="AE25" s="51">
        <f t="shared" si="8"/>
        <v>24.000644745325598</v>
      </c>
      <c r="AF25"/>
      <c r="AG25"/>
      <c r="AH25" s="51">
        <f t="shared" si="9"/>
        <v>1.0000247414518284</v>
      </c>
      <c r="AI25"/>
      <c r="AJ25"/>
      <c r="AK25" s="51">
        <f t="shared" si="10"/>
        <v>85.756611295681054</v>
      </c>
      <c r="AL25"/>
      <c r="AM25"/>
      <c r="AN25" s="51">
        <f t="shared" si="11"/>
        <v>69.006410256410263</v>
      </c>
      <c r="AO25" s="51"/>
      <c r="AP25"/>
      <c r="AQ25" s="51">
        <f t="shared" si="12"/>
        <v>16.552557544757033</v>
      </c>
      <c r="AR25" s="51"/>
      <c r="AS25"/>
      <c r="AT25" s="51">
        <f t="shared" si="13"/>
        <v>7.0105263157894733</v>
      </c>
      <c r="AU25"/>
    </row>
    <row r="26" spans="1:47" s="9" customFormat="1">
      <c r="A26" s="9">
        <f t="shared" si="0"/>
        <v>31</v>
      </c>
      <c r="B26" t="s">
        <v>148</v>
      </c>
      <c r="C26"/>
      <c r="D26" s="9" t="s">
        <v>84</v>
      </c>
      <c r="E26" s="8">
        <v>2</v>
      </c>
      <c r="F26" s="42">
        <v>141.5</v>
      </c>
      <c r="G26" s="37">
        <f t="shared" si="14"/>
        <v>42</v>
      </c>
      <c r="H26" s="10">
        <v>9</v>
      </c>
      <c r="I26" s="10">
        <v>8500</v>
      </c>
      <c r="J26" s="37">
        <f t="shared" si="1"/>
        <v>39</v>
      </c>
      <c r="K26" s="69">
        <v>37.5</v>
      </c>
      <c r="L26" s="56">
        <v>540000</v>
      </c>
      <c r="M26" s="37">
        <f t="shared" si="2"/>
        <v>21</v>
      </c>
      <c r="N26" s="42">
        <v>63.11</v>
      </c>
      <c r="O26" s="10">
        <v>2000</v>
      </c>
      <c r="P26" s="37">
        <f t="shared" si="3"/>
        <v>9</v>
      </c>
      <c r="Q26" s="10">
        <v>213</v>
      </c>
      <c r="R26" s="10">
        <v>40</v>
      </c>
      <c r="S26" s="37">
        <f t="shared" si="4"/>
        <v>27</v>
      </c>
      <c r="T26" s="42">
        <v>12.54</v>
      </c>
      <c r="U26" s="10">
        <v>1501</v>
      </c>
      <c r="V26" s="37">
        <f t="shared" si="5"/>
        <v>21</v>
      </c>
      <c r="W26" s="10">
        <v>7</v>
      </c>
      <c r="X26" s="10">
        <v>663</v>
      </c>
      <c r="Y26" s="40">
        <f t="shared" si="15"/>
        <v>20</v>
      </c>
      <c r="Z26" s="55">
        <f t="shared" si="6"/>
        <v>179</v>
      </c>
      <c r="AA26" s="51"/>
      <c r="AB26" s="4">
        <f t="shared" si="7"/>
        <v>2.0070175438596491</v>
      </c>
      <c r="AC26" s="41"/>
      <c r="AD26"/>
      <c r="AE26" s="51">
        <f t="shared" si="8"/>
        <v>9.009900990099009</v>
      </c>
      <c r="AF26"/>
      <c r="AG26"/>
      <c r="AH26" s="51">
        <f t="shared" si="9"/>
        <v>37.500044279135672</v>
      </c>
      <c r="AI26"/>
      <c r="AJ26"/>
      <c r="AK26" s="51">
        <f t="shared" si="10"/>
        <v>63.110146417171805</v>
      </c>
      <c r="AL26"/>
      <c r="AM26"/>
      <c r="AN26" s="51">
        <f t="shared" si="11"/>
        <v>213.00505050505049</v>
      </c>
      <c r="AO26" s="51"/>
      <c r="AP26"/>
      <c r="AQ26" s="51">
        <f t="shared" si="12"/>
        <v>12.543225806451613</v>
      </c>
      <c r="AR26" s="51"/>
      <c r="AS26"/>
      <c r="AT26" s="51">
        <f t="shared" si="13"/>
        <v>7.0119047619047619</v>
      </c>
      <c r="AU26"/>
    </row>
    <row r="27" spans="1:47" s="9" customFormat="1">
      <c r="A27" s="9">
        <f t="shared" si="0"/>
        <v>28</v>
      </c>
      <c r="B27" t="s">
        <v>149</v>
      </c>
      <c r="C27" t="s">
        <v>150</v>
      </c>
      <c r="D27" s="9" t="s">
        <v>85</v>
      </c>
      <c r="E27" s="8">
        <v>7</v>
      </c>
      <c r="F27" s="42">
        <v>156.16999999999999</v>
      </c>
      <c r="G27" s="37">
        <f t="shared" si="14"/>
        <v>22</v>
      </c>
      <c r="H27" s="10">
        <v>14</v>
      </c>
      <c r="I27" s="10">
        <v>6825</v>
      </c>
      <c r="J27" s="37">
        <f t="shared" si="1"/>
        <v>33</v>
      </c>
      <c r="K27" s="69">
        <v>63.5</v>
      </c>
      <c r="L27" s="56">
        <v>516000</v>
      </c>
      <c r="M27" s="37">
        <f t="shared" si="2"/>
        <v>6</v>
      </c>
      <c r="N27" s="42">
        <v>99.58</v>
      </c>
      <c r="O27" s="10">
        <v>7150</v>
      </c>
      <c r="P27" s="37">
        <f t="shared" si="3"/>
        <v>23</v>
      </c>
      <c r="Q27" s="10">
        <v>283</v>
      </c>
      <c r="R27" s="10">
        <v>137</v>
      </c>
      <c r="S27" s="37">
        <f t="shared" si="4"/>
        <v>36</v>
      </c>
      <c r="T27" s="42">
        <v>12.84</v>
      </c>
      <c r="U27" s="10">
        <v>1542</v>
      </c>
      <c r="V27" s="37">
        <f t="shared" si="5"/>
        <v>22</v>
      </c>
      <c r="W27" s="10">
        <v>7</v>
      </c>
      <c r="X27" s="10">
        <v>425</v>
      </c>
      <c r="Y27" s="40">
        <f t="shared" si="15"/>
        <v>24</v>
      </c>
      <c r="Z27" s="55">
        <f t="shared" si="6"/>
        <v>166</v>
      </c>
      <c r="AA27" s="51"/>
      <c r="AB27" s="4">
        <f t="shared" si="7"/>
        <v>7.006362537379907</v>
      </c>
      <c r="AC27" s="41"/>
      <c r="AD27"/>
      <c r="AE27" s="51">
        <f t="shared" si="8"/>
        <v>14.000634517766498</v>
      </c>
      <c r="AF27"/>
      <c r="AG27"/>
      <c r="AH27" s="51">
        <f t="shared" si="9"/>
        <v>63.500705218617775</v>
      </c>
      <c r="AI27"/>
      <c r="AJ27"/>
      <c r="AK27" s="51">
        <f t="shared" si="10"/>
        <v>99.580595308965357</v>
      </c>
      <c r="AL27"/>
      <c r="AM27"/>
      <c r="AN27" s="51">
        <f t="shared" si="11"/>
        <v>283.00990099009903</v>
      </c>
      <c r="AO27" s="51"/>
      <c r="AP27"/>
      <c r="AQ27" s="51">
        <f t="shared" si="12"/>
        <v>12.843717472118959</v>
      </c>
      <c r="AR27" s="51"/>
      <c r="AS27"/>
      <c r="AT27" s="51">
        <f t="shared" si="13"/>
        <v>7.0064102564102564</v>
      </c>
      <c r="AU27"/>
    </row>
    <row r="28" spans="1:47" s="9" customFormat="1">
      <c r="A28" s="9">
        <f t="shared" si="0"/>
        <v>26</v>
      </c>
      <c r="B28" t="s">
        <v>151</v>
      </c>
      <c r="C28" t="s">
        <v>152</v>
      </c>
      <c r="D28" s="9" t="s">
        <v>29</v>
      </c>
      <c r="E28" s="8">
        <v>5</v>
      </c>
      <c r="F28" s="42">
        <v>136.37</v>
      </c>
      <c r="G28" s="37">
        <f t="shared" si="14"/>
        <v>33</v>
      </c>
      <c r="H28" s="10">
        <v>8</v>
      </c>
      <c r="I28" s="10">
        <v>5900</v>
      </c>
      <c r="J28" s="37">
        <f t="shared" si="1"/>
        <v>41</v>
      </c>
      <c r="K28" s="69">
        <v>41.5</v>
      </c>
      <c r="L28" s="56">
        <v>583000</v>
      </c>
      <c r="M28" s="37">
        <f t="shared" si="2"/>
        <v>17</v>
      </c>
      <c r="N28" s="42">
        <v>67.55</v>
      </c>
      <c r="O28" s="10">
        <v>5500</v>
      </c>
      <c r="P28" s="37">
        <f t="shared" si="3"/>
        <v>12</v>
      </c>
      <c r="Q28" s="10">
        <v>76</v>
      </c>
      <c r="R28" s="10">
        <v>53</v>
      </c>
      <c r="S28" s="37">
        <f t="shared" si="4"/>
        <v>4</v>
      </c>
      <c r="T28" s="42">
        <v>20</v>
      </c>
      <c r="U28" s="10">
        <v>1502</v>
      </c>
      <c r="V28" s="37">
        <f t="shared" si="5"/>
        <v>32</v>
      </c>
      <c r="W28" s="10">
        <v>7</v>
      </c>
      <c r="X28" s="10">
        <v>473</v>
      </c>
      <c r="Y28" s="40">
        <f t="shared" si="15"/>
        <v>22</v>
      </c>
      <c r="Z28" s="55">
        <f t="shared" si="6"/>
        <v>161</v>
      </c>
      <c r="AA28" s="51"/>
      <c r="AB28" s="4">
        <f t="shared" si="7"/>
        <v>5.0072796098129144</v>
      </c>
      <c r="AC28" s="41"/>
      <c r="AD28"/>
      <c r="AE28" s="51">
        <f t="shared" si="8"/>
        <v>8.0003998400639738</v>
      </c>
      <c r="AF28"/>
      <c r="AG28"/>
      <c r="AH28" s="51">
        <f t="shared" si="9"/>
        <v>41.50001524762137</v>
      </c>
      <c r="AI28"/>
      <c r="AJ28"/>
      <c r="AK28" s="51">
        <f t="shared" si="10"/>
        <v>67.550300318337435</v>
      </c>
      <c r="AL28"/>
      <c r="AM28"/>
      <c r="AN28" s="51">
        <f t="shared" si="11"/>
        <v>76.005405405405412</v>
      </c>
      <c r="AO28" s="51"/>
      <c r="AP28"/>
      <c r="AQ28" s="51">
        <f t="shared" si="12"/>
        <v>20.003236245954692</v>
      </c>
      <c r="AR28" s="51"/>
      <c r="AS28"/>
      <c r="AT28" s="51">
        <f t="shared" si="13"/>
        <v>7.0092592592592595</v>
      </c>
      <c r="AU28"/>
    </row>
    <row r="29" spans="1:47" s="9" customFormat="1">
      <c r="A29" s="9">
        <f t="shared" si="0"/>
        <v>11</v>
      </c>
      <c r="B29" t="s">
        <v>101</v>
      </c>
      <c r="C29" t="s">
        <v>153</v>
      </c>
      <c r="D29" s="9" t="s">
        <v>86</v>
      </c>
      <c r="E29" s="8">
        <v>9</v>
      </c>
      <c r="F29" s="42">
        <v>180</v>
      </c>
      <c r="G29" s="37">
        <f t="shared" si="14"/>
        <v>11</v>
      </c>
      <c r="H29" s="10">
        <v>28</v>
      </c>
      <c r="I29" s="10">
        <v>8900</v>
      </c>
      <c r="J29" s="37">
        <f t="shared" si="1"/>
        <v>3</v>
      </c>
      <c r="K29" s="69">
        <v>1</v>
      </c>
      <c r="L29" s="56">
        <v>490000</v>
      </c>
      <c r="M29" s="37">
        <f t="shared" si="2"/>
        <v>39</v>
      </c>
      <c r="N29" s="42">
        <v>146.63999999999999</v>
      </c>
      <c r="O29" s="10">
        <v>7550</v>
      </c>
      <c r="P29" s="37">
        <f t="shared" si="3"/>
        <v>38</v>
      </c>
      <c r="Q29" s="10">
        <v>69</v>
      </c>
      <c r="R29" s="10">
        <v>147</v>
      </c>
      <c r="S29" s="37">
        <f t="shared" si="4"/>
        <v>3</v>
      </c>
      <c r="T29" s="42">
        <v>14.03</v>
      </c>
      <c r="U29" s="10">
        <v>1302</v>
      </c>
      <c r="V29" s="37">
        <f t="shared" si="5"/>
        <v>24</v>
      </c>
      <c r="W29" s="10">
        <v>9</v>
      </c>
      <c r="X29" s="10">
        <v>552</v>
      </c>
      <c r="Y29" s="40">
        <f t="shared" si="15"/>
        <v>8</v>
      </c>
      <c r="Z29" s="55">
        <f t="shared" si="6"/>
        <v>126</v>
      </c>
      <c r="AA29" s="51"/>
      <c r="AB29" s="4">
        <f t="shared" si="7"/>
        <v>9.0055248618784525</v>
      </c>
      <c r="AC29" s="41"/>
      <c r="AD29"/>
      <c r="AE29" s="51">
        <f t="shared" si="8"/>
        <v>28.001996007984033</v>
      </c>
      <c r="AF29"/>
      <c r="AG29"/>
      <c r="AH29" s="51">
        <f t="shared" si="9"/>
        <v>1.0000364723904005</v>
      </c>
      <c r="AI29"/>
      <c r="AJ29"/>
      <c r="AK29" s="51">
        <f t="shared" si="10"/>
        <v>146.64078137208938</v>
      </c>
      <c r="AL29"/>
      <c r="AM29"/>
      <c r="AN29" s="51">
        <f t="shared" si="11"/>
        <v>69.010989010989007</v>
      </c>
      <c r="AO29" s="51"/>
      <c r="AP29"/>
      <c r="AQ29" s="51">
        <f t="shared" si="12"/>
        <v>14.03196463654224</v>
      </c>
      <c r="AR29" s="51"/>
      <c r="AS29"/>
      <c r="AT29" s="51">
        <f t="shared" si="13"/>
        <v>9.0344827586206904</v>
      </c>
      <c r="AU29"/>
    </row>
    <row r="30" spans="1:47" s="9" customFormat="1">
      <c r="A30" s="9">
        <f t="shared" si="0"/>
        <v>38</v>
      </c>
      <c r="B30" t="s">
        <v>154</v>
      </c>
      <c r="C30" t="s">
        <v>155</v>
      </c>
      <c r="D30" s="9" t="s">
        <v>87</v>
      </c>
      <c r="E30" s="8">
        <v>5</v>
      </c>
      <c r="F30" s="42">
        <v>136.80000000000001</v>
      </c>
      <c r="G30" s="37">
        <f t="shared" si="14"/>
        <v>34</v>
      </c>
      <c r="H30" s="10">
        <v>18</v>
      </c>
      <c r="I30" s="10">
        <v>7200</v>
      </c>
      <c r="J30" s="37">
        <f t="shared" si="1"/>
        <v>25</v>
      </c>
      <c r="K30" s="69">
        <v>1</v>
      </c>
      <c r="L30" s="56">
        <v>480000</v>
      </c>
      <c r="M30" s="37">
        <f t="shared" si="2"/>
        <v>40</v>
      </c>
      <c r="N30" s="42">
        <v>209.53</v>
      </c>
      <c r="O30" s="10">
        <v>7870</v>
      </c>
      <c r="P30" s="37">
        <f t="shared" si="3"/>
        <v>43</v>
      </c>
      <c r="Q30" s="10">
        <v>82</v>
      </c>
      <c r="R30" s="10">
        <v>192</v>
      </c>
      <c r="S30" s="37">
        <f t="shared" si="4"/>
        <v>6</v>
      </c>
      <c r="T30" s="42">
        <v>8.92</v>
      </c>
      <c r="U30" s="10">
        <v>2189</v>
      </c>
      <c r="V30" s="37">
        <f t="shared" si="5"/>
        <v>16</v>
      </c>
      <c r="W30" s="10">
        <v>5</v>
      </c>
      <c r="X30" s="10">
        <v>482</v>
      </c>
      <c r="Y30" s="40">
        <f t="shared" si="15"/>
        <v>40</v>
      </c>
      <c r="Z30" s="55">
        <f t="shared" si="6"/>
        <v>204</v>
      </c>
      <c r="AA30" s="51"/>
      <c r="AB30" s="4">
        <f t="shared" si="7"/>
        <v>5.0072568940493465</v>
      </c>
      <c r="AC30" s="41"/>
      <c r="AD30"/>
      <c r="AE30" s="51">
        <f t="shared" si="8"/>
        <v>18.000832639467109</v>
      </c>
      <c r="AF30"/>
      <c r="AG30"/>
      <c r="AH30" s="51">
        <f t="shared" si="9"/>
        <v>1.0000267251055641</v>
      </c>
      <c r="AI30"/>
      <c r="AJ30"/>
      <c r="AK30" s="51">
        <f t="shared" si="10"/>
        <v>209.53104188372578</v>
      </c>
      <c r="AL30"/>
      <c r="AM30"/>
      <c r="AN30" s="51">
        <f t="shared" si="11"/>
        <v>82.021739130434781</v>
      </c>
      <c r="AO30" s="51"/>
      <c r="AP30"/>
      <c r="AQ30" s="51">
        <f t="shared" si="12"/>
        <v>8.9226315789473691</v>
      </c>
      <c r="AR30" s="51"/>
      <c r="AS30"/>
      <c r="AT30" s="51">
        <f t="shared" si="13"/>
        <v>5.0101010101010104</v>
      </c>
      <c r="AU30"/>
    </row>
    <row r="31" spans="1:47" s="9" customFormat="1">
      <c r="A31" s="9">
        <f t="shared" si="0"/>
        <v>14</v>
      </c>
      <c r="B31" t="s">
        <v>156</v>
      </c>
      <c r="C31" t="s">
        <v>36</v>
      </c>
      <c r="D31" s="9" t="s">
        <v>88</v>
      </c>
      <c r="E31" s="8">
        <v>9</v>
      </c>
      <c r="F31" s="42">
        <v>122.57</v>
      </c>
      <c r="G31" s="37">
        <f t="shared" si="14"/>
        <v>8</v>
      </c>
      <c r="H31" s="10">
        <v>23</v>
      </c>
      <c r="I31" s="10">
        <v>7000</v>
      </c>
      <c r="J31" s="37">
        <f t="shared" si="1"/>
        <v>11</v>
      </c>
      <c r="K31" s="69">
        <v>17</v>
      </c>
      <c r="L31" s="56">
        <v>486000</v>
      </c>
      <c r="M31" s="37">
        <f t="shared" si="2"/>
        <v>31</v>
      </c>
      <c r="N31" s="42">
        <v>123.78</v>
      </c>
      <c r="O31" s="10">
        <v>8400</v>
      </c>
      <c r="P31" s="37">
        <f t="shared" si="3"/>
        <v>34</v>
      </c>
      <c r="Q31" s="10">
        <v>106</v>
      </c>
      <c r="R31" s="10">
        <v>189</v>
      </c>
      <c r="S31" s="37">
        <f t="shared" si="4"/>
        <v>10</v>
      </c>
      <c r="T31" s="42">
        <v>1.1499999999999999</v>
      </c>
      <c r="U31" s="10">
        <v>1903</v>
      </c>
      <c r="V31" s="37">
        <f t="shared" si="5"/>
        <v>5</v>
      </c>
      <c r="W31" s="10">
        <v>6</v>
      </c>
      <c r="X31" s="10">
        <v>485</v>
      </c>
      <c r="Y31" s="40">
        <f t="shared" si="15"/>
        <v>33</v>
      </c>
      <c r="Z31" s="55">
        <f t="shared" si="6"/>
        <v>132</v>
      </c>
      <c r="AA31" s="51"/>
      <c r="AB31" s="4">
        <f t="shared" si="7"/>
        <v>9.0080925791049609</v>
      </c>
      <c r="AC31" s="41"/>
      <c r="AD31"/>
      <c r="AE31" s="51">
        <f t="shared" si="8"/>
        <v>23.000713775874374</v>
      </c>
      <c r="AF31"/>
      <c r="AG31"/>
      <c r="AH31" s="51">
        <f t="shared" si="9"/>
        <v>17.000031828887899</v>
      </c>
      <c r="AI31"/>
      <c r="AJ31"/>
      <c r="AK31" s="51">
        <f t="shared" si="10"/>
        <v>123.78232666356445</v>
      </c>
      <c r="AL31"/>
      <c r="AM31"/>
      <c r="AN31" s="51">
        <f t="shared" si="11"/>
        <v>106.0204081632653</v>
      </c>
      <c r="AO31" s="51"/>
      <c r="AP31"/>
      <c r="AQ31" s="51">
        <f t="shared" si="12"/>
        <v>1.1606382978723404</v>
      </c>
      <c r="AR31" s="51"/>
      <c r="AS31"/>
      <c r="AT31" s="51">
        <f t="shared" si="13"/>
        <v>6.010416666666667</v>
      </c>
      <c r="AU31"/>
    </row>
    <row r="32" spans="1:47" s="9" customFormat="1">
      <c r="A32" s="9">
        <f t="shared" si="0"/>
        <v>7</v>
      </c>
      <c r="B32" t="s">
        <v>157</v>
      </c>
      <c r="C32" t="s">
        <v>36</v>
      </c>
      <c r="D32" s="9" t="s">
        <v>30</v>
      </c>
      <c r="E32" s="8">
        <v>10</v>
      </c>
      <c r="F32" s="42">
        <v>150.07</v>
      </c>
      <c r="G32" s="37">
        <f t="shared" si="14"/>
        <v>6</v>
      </c>
      <c r="H32" s="10">
        <v>33</v>
      </c>
      <c r="I32" s="10">
        <v>5800</v>
      </c>
      <c r="J32" s="37">
        <f t="shared" si="1"/>
        <v>1</v>
      </c>
      <c r="K32" s="69">
        <v>46</v>
      </c>
      <c r="L32" s="56">
        <v>497000</v>
      </c>
      <c r="M32" s="37">
        <f t="shared" si="2"/>
        <v>15</v>
      </c>
      <c r="N32" s="42">
        <v>57.7</v>
      </c>
      <c r="O32" s="10">
        <v>4270</v>
      </c>
      <c r="P32" s="37">
        <f t="shared" si="3"/>
        <v>7</v>
      </c>
      <c r="Q32" s="10">
        <v>243</v>
      </c>
      <c r="R32" s="10">
        <v>77</v>
      </c>
      <c r="S32" s="37">
        <f t="shared" si="4"/>
        <v>30</v>
      </c>
      <c r="T32" s="42">
        <v>31.08</v>
      </c>
      <c r="U32" s="10">
        <v>1230</v>
      </c>
      <c r="V32" s="37">
        <f t="shared" si="5"/>
        <v>37</v>
      </c>
      <c r="W32" s="10">
        <v>9</v>
      </c>
      <c r="X32" s="10">
        <v>487</v>
      </c>
      <c r="Y32" s="40">
        <f t="shared" si="15"/>
        <v>10</v>
      </c>
      <c r="Z32" s="55">
        <f t="shared" si="6"/>
        <v>106</v>
      </c>
      <c r="AA32" s="51"/>
      <c r="AB32" s="4">
        <f t="shared" si="7"/>
        <v>10.006619447938043</v>
      </c>
      <c r="AC32" s="41"/>
      <c r="AD32"/>
      <c r="AE32" s="51">
        <f t="shared" si="8"/>
        <v>33.000384467512497</v>
      </c>
      <c r="AF32"/>
      <c r="AG32"/>
      <c r="AH32" s="51">
        <f t="shared" si="9"/>
        <v>46.00004897639338</v>
      </c>
      <c r="AI32"/>
      <c r="AJ32"/>
      <c r="AK32" s="51">
        <f t="shared" si="10"/>
        <v>57.70021930786438</v>
      </c>
      <c r="AL32"/>
      <c r="AM32"/>
      <c r="AN32" s="51">
        <f t="shared" si="11"/>
        <v>243.00621118012421</v>
      </c>
      <c r="AO32" s="51"/>
      <c r="AP32"/>
      <c r="AQ32" s="51">
        <f t="shared" si="12"/>
        <v>31.081721170395866</v>
      </c>
      <c r="AR32" s="51"/>
      <c r="AS32"/>
      <c r="AT32" s="51">
        <f t="shared" si="13"/>
        <v>9.0106382978723403</v>
      </c>
      <c r="AU32"/>
    </row>
    <row r="33" spans="1:73" s="9" customFormat="1">
      <c r="A33" s="9">
        <f t="shared" si="0"/>
        <v>25</v>
      </c>
      <c r="B33" t="s">
        <v>158</v>
      </c>
      <c r="C33" t="s">
        <v>159</v>
      </c>
      <c r="D33" s="9" t="s">
        <v>89</v>
      </c>
      <c r="E33" s="8">
        <v>4</v>
      </c>
      <c r="F33" s="42">
        <v>119.5</v>
      </c>
      <c r="G33" s="37">
        <f t="shared" si="14"/>
        <v>40</v>
      </c>
      <c r="H33" s="10">
        <v>11</v>
      </c>
      <c r="I33" s="10">
        <v>9152</v>
      </c>
      <c r="J33" s="37">
        <f t="shared" si="1"/>
        <v>36</v>
      </c>
      <c r="K33" s="69">
        <v>62.5</v>
      </c>
      <c r="L33" s="56">
        <v>480000</v>
      </c>
      <c r="M33" s="37">
        <f t="shared" si="2"/>
        <v>7</v>
      </c>
      <c r="N33" s="42">
        <v>99.93</v>
      </c>
      <c r="O33" s="10">
        <v>6000</v>
      </c>
      <c r="P33" s="37">
        <f t="shared" si="3"/>
        <v>24</v>
      </c>
      <c r="Q33" s="10">
        <v>300</v>
      </c>
      <c r="R33" s="10">
        <v>57</v>
      </c>
      <c r="S33" s="37">
        <f t="shared" si="4"/>
        <v>39</v>
      </c>
      <c r="T33" s="42">
        <v>6.89</v>
      </c>
      <c r="U33" s="10">
        <v>1800</v>
      </c>
      <c r="V33" s="37">
        <f t="shared" si="5"/>
        <v>12</v>
      </c>
      <c r="W33" s="10">
        <v>11</v>
      </c>
      <c r="X33" s="10">
        <v>679</v>
      </c>
      <c r="Y33" s="40">
        <f t="shared" si="15"/>
        <v>2</v>
      </c>
      <c r="Z33" s="55">
        <f t="shared" si="6"/>
        <v>160</v>
      </c>
      <c r="AA33" s="51"/>
      <c r="AB33" s="4">
        <f t="shared" si="7"/>
        <v>4.008298755186722</v>
      </c>
      <c r="AC33" s="41"/>
      <c r="AD33"/>
      <c r="AE33" s="51">
        <f t="shared" si="8"/>
        <v>11.001328021248341</v>
      </c>
      <c r="AF33"/>
      <c r="AG33"/>
      <c r="AH33" s="51">
        <f t="shared" si="9"/>
        <v>62.500026725105563</v>
      </c>
      <c r="AI33"/>
      <c r="AJ33"/>
      <c r="AK33" s="51">
        <f t="shared" si="10"/>
        <v>99.93035338186445</v>
      </c>
      <c r="AL33"/>
      <c r="AM33"/>
      <c r="AN33" s="51">
        <f t="shared" si="11"/>
        <v>300.00552486187843</v>
      </c>
      <c r="AO33" s="51"/>
      <c r="AP33"/>
      <c r="AQ33" s="51">
        <f t="shared" si="12"/>
        <v>6.9809090909090905</v>
      </c>
      <c r="AR33" s="51"/>
      <c r="AS33"/>
      <c r="AT33" s="51">
        <f t="shared" si="13"/>
        <v>11.01</v>
      </c>
      <c r="AU33"/>
    </row>
    <row r="34" spans="1:73" s="9" customFormat="1">
      <c r="A34" s="9">
        <f t="shared" si="0"/>
        <v>41</v>
      </c>
      <c r="B34" t="s">
        <v>10</v>
      </c>
      <c r="C34" t="s">
        <v>128</v>
      </c>
      <c r="D34" s="9" t="s">
        <v>90</v>
      </c>
      <c r="E34" s="8">
        <v>5</v>
      </c>
      <c r="F34" s="42">
        <v>180</v>
      </c>
      <c r="G34" s="37">
        <f t="shared" si="14"/>
        <v>38</v>
      </c>
      <c r="H34" s="10">
        <v>11</v>
      </c>
      <c r="I34" s="10">
        <v>4812</v>
      </c>
      <c r="J34" s="37">
        <f t="shared" si="1"/>
        <v>37</v>
      </c>
      <c r="K34" s="69">
        <v>33</v>
      </c>
      <c r="L34" s="56">
        <v>550000</v>
      </c>
      <c r="M34" s="37">
        <f t="shared" si="2"/>
        <v>25</v>
      </c>
      <c r="N34" s="42">
        <v>75.400000000000006</v>
      </c>
      <c r="O34" s="69">
        <v>6251.8</v>
      </c>
      <c r="P34" s="37">
        <f t="shared" si="3"/>
        <v>14</v>
      </c>
      <c r="Q34" s="10">
        <v>246</v>
      </c>
      <c r="R34" s="10">
        <v>76</v>
      </c>
      <c r="S34" s="37">
        <f t="shared" si="4"/>
        <v>31</v>
      </c>
      <c r="T34" s="42">
        <v>46.09</v>
      </c>
      <c r="U34" s="10">
        <v>2000</v>
      </c>
      <c r="V34" s="37">
        <f t="shared" si="5"/>
        <v>40</v>
      </c>
      <c r="W34" s="10">
        <v>4</v>
      </c>
      <c r="X34" s="10">
        <v>543</v>
      </c>
      <c r="Y34" s="40">
        <f t="shared" si="15"/>
        <v>41</v>
      </c>
      <c r="Z34" s="55">
        <f t="shared" si="6"/>
        <v>226</v>
      </c>
      <c r="AA34" s="51"/>
      <c r="AB34" s="4">
        <f t="shared" si="7"/>
        <v>5.0055248618784534</v>
      </c>
      <c r="AC34" s="41"/>
      <c r="AD34"/>
      <c r="AE34" s="51">
        <f t="shared" si="8"/>
        <v>11.000278629144608</v>
      </c>
      <c r="AF34"/>
      <c r="AG34"/>
      <c r="AH34" s="51">
        <f t="shared" si="9"/>
        <v>33.00003068990916</v>
      </c>
      <c r="AI34"/>
      <c r="AJ34"/>
      <c r="AK34" s="51">
        <f t="shared" si="10"/>
        <v>75.400387897595039</v>
      </c>
      <c r="AL34"/>
      <c r="AM34"/>
      <c r="AN34" s="51">
        <f t="shared" si="11"/>
        <v>246.00617283950618</v>
      </c>
      <c r="AO34" s="51"/>
      <c r="AP34"/>
      <c r="AQ34" s="51">
        <f t="shared" si="12"/>
        <v>46.095235602094242</v>
      </c>
      <c r="AR34" s="51"/>
      <c r="AS34"/>
      <c r="AT34" s="51">
        <f t="shared" si="13"/>
        <v>4.0263157894736841</v>
      </c>
      <c r="AU34"/>
    </row>
    <row r="35" spans="1:73" s="9" customFormat="1">
      <c r="A35" s="9">
        <f t="shared" si="0"/>
        <v>17</v>
      </c>
      <c r="B35" t="s">
        <v>21</v>
      </c>
      <c r="C35" t="s">
        <v>22</v>
      </c>
      <c r="D35" s="9" t="s">
        <v>91</v>
      </c>
      <c r="E35" s="8">
        <v>6</v>
      </c>
      <c r="F35" s="42">
        <v>180</v>
      </c>
      <c r="G35" s="37">
        <f t="shared" si="14"/>
        <v>30</v>
      </c>
      <c r="H35" s="10">
        <v>17</v>
      </c>
      <c r="I35" s="10">
        <v>7860</v>
      </c>
      <c r="J35" s="37">
        <f t="shared" si="1"/>
        <v>26</v>
      </c>
      <c r="K35" s="69">
        <v>1</v>
      </c>
      <c r="L35" s="56">
        <v>513000</v>
      </c>
      <c r="M35" s="37">
        <f t="shared" si="2"/>
        <v>37</v>
      </c>
      <c r="N35" s="42">
        <v>66.099999999999994</v>
      </c>
      <c r="O35" s="10">
        <v>9430</v>
      </c>
      <c r="P35" s="37">
        <f t="shared" si="3"/>
        <v>10</v>
      </c>
      <c r="Q35" s="10">
        <v>115</v>
      </c>
      <c r="R35" s="10">
        <v>98</v>
      </c>
      <c r="S35" s="37">
        <f t="shared" si="4"/>
        <v>11</v>
      </c>
      <c r="T35" s="42">
        <v>7.72</v>
      </c>
      <c r="U35" s="10">
        <v>2222</v>
      </c>
      <c r="V35" s="37">
        <f t="shared" si="5"/>
        <v>14</v>
      </c>
      <c r="W35" s="10">
        <v>9</v>
      </c>
      <c r="X35" s="10">
        <v>639</v>
      </c>
      <c r="Y35" s="40">
        <f t="shared" si="15"/>
        <v>9</v>
      </c>
      <c r="Z35" s="55">
        <f t="shared" si="6"/>
        <v>137</v>
      </c>
      <c r="AA35" s="51"/>
      <c r="AB35" s="4">
        <f t="shared" si="7"/>
        <v>6.0055248618784534</v>
      </c>
      <c r="AC35" s="41"/>
      <c r="AD35"/>
      <c r="AE35" s="51">
        <f t="shared" si="8"/>
        <v>17.001848428835491</v>
      </c>
      <c r="AF35"/>
      <c r="AG35"/>
      <c r="AH35" s="51">
        <f t="shared" si="9"/>
        <v>1.0002263467632413</v>
      </c>
      <c r="AI35"/>
      <c r="AJ35"/>
      <c r="AK35" s="51">
        <f t="shared" si="10"/>
        <v>66.101660577881091</v>
      </c>
      <c r="AL35"/>
      <c r="AM35"/>
      <c r="AN35" s="51">
        <f t="shared" si="11"/>
        <v>115.00714285714285</v>
      </c>
      <c r="AO35" s="51"/>
      <c r="AP35"/>
      <c r="AQ35" s="51">
        <f t="shared" si="12"/>
        <v>7.7224213075060533</v>
      </c>
      <c r="AR35" s="51"/>
      <c r="AS35"/>
      <c r="AT35" s="51">
        <f t="shared" si="13"/>
        <v>9.0166666666666675</v>
      </c>
      <c r="AU35"/>
    </row>
    <row r="36" spans="1:73" s="9" customFormat="1">
      <c r="A36" s="9">
        <f t="shared" si="0"/>
        <v>27</v>
      </c>
      <c r="B36" t="s">
        <v>18</v>
      </c>
      <c r="C36" t="s">
        <v>19</v>
      </c>
      <c r="D36" s="9" t="s">
        <v>31</v>
      </c>
      <c r="E36" s="8">
        <v>7</v>
      </c>
      <c r="F36" s="42">
        <v>138.62</v>
      </c>
      <c r="G36" s="37">
        <f t="shared" si="14"/>
        <v>20</v>
      </c>
      <c r="H36" s="10">
        <v>25</v>
      </c>
      <c r="I36" s="10">
        <v>9800</v>
      </c>
      <c r="J36" s="37">
        <f t="shared" si="1"/>
        <v>6</v>
      </c>
      <c r="K36" s="69">
        <v>81</v>
      </c>
      <c r="L36" s="56">
        <v>517000</v>
      </c>
      <c r="M36" s="37">
        <f t="shared" si="2"/>
        <v>1</v>
      </c>
      <c r="N36" s="42">
        <v>183.13</v>
      </c>
      <c r="O36" s="10">
        <v>8468</v>
      </c>
      <c r="P36" s="37">
        <f t="shared" si="3"/>
        <v>41</v>
      </c>
      <c r="Q36" s="10">
        <v>166</v>
      </c>
      <c r="R36" s="10">
        <v>165</v>
      </c>
      <c r="S36" s="37">
        <f t="shared" si="4"/>
        <v>22</v>
      </c>
      <c r="T36" s="42">
        <v>29.44</v>
      </c>
      <c r="U36" s="10">
        <v>2833</v>
      </c>
      <c r="V36" s="37">
        <f t="shared" si="5"/>
        <v>36</v>
      </c>
      <c r="W36" s="10">
        <v>6</v>
      </c>
      <c r="X36" s="10">
        <v>372</v>
      </c>
      <c r="Y36" s="40">
        <f t="shared" si="15"/>
        <v>38</v>
      </c>
      <c r="Z36" s="55">
        <f t="shared" si="6"/>
        <v>164</v>
      </c>
      <c r="AA36" s="51"/>
      <c r="AB36" s="4">
        <f t="shared" si="7"/>
        <v>7.0071622976650909</v>
      </c>
      <c r="AC36" s="41"/>
      <c r="AD36"/>
      <c r="AE36" s="51">
        <f t="shared" si="8"/>
        <v>25.000713775874374</v>
      </c>
      <c r="AF36"/>
      <c r="AG36"/>
      <c r="AH36" s="51">
        <f t="shared" si="9"/>
        <v>81.002392344497608</v>
      </c>
      <c r="AI36"/>
      <c r="AJ36"/>
      <c r="AK36" s="51">
        <f t="shared" si="10"/>
        <v>183.13276395798783</v>
      </c>
      <c r="AL36"/>
      <c r="AM36"/>
      <c r="AN36" s="51">
        <f t="shared" si="11"/>
        <v>166.01369863013699</v>
      </c>
      <c r="AO36" s="51"/>
      <c r="AP36"/>
      <c r="AQ36" s="51">
        <f t="shared" si="12"/>
        <v>29.440976562500001</v>
      </c>
      <c r="AR36" s="51"/>
      <c r="AS36"/>
      <c r="AT36" s="51">
        <f t="shared" si="13"/>
        <v>6.0047846889952154</v>
      </c>
      <c r="AU36"/>
    </row>
    <row r="37" spans="1:73" s="9" customFormat="1">
      <c r="A37" s="9">
        <f t="shared" si="0"/>
        <v>10</v>
      </c>
      <c r="B37" t="s">
        <v>11</v>
      </c>
      <c r="C37" t="s">
        <v>103</v>
      </c>
      <c r="D37" s="9" t="s">
        <v>92</v>
      </c>
      <c r="E37" s="8">
        <v>11</v>
      </c>
      <c r="F37" s="42">
        <v>152.62</v>
      </c>
      <c r="G37" s="37">
        <f t="shared" si="14"/>
        <v>3</v>
      </c>
      <c r="H37" s="10">
        <v>19</v>
      </c>
      <c r="I37" s="10">
        <v>7300</v>
      </c>
      <c r="J37" s="37">
        <f t="shared" si="1"/>
        <v>23</v>
      </c>
      <c r="K37" s="69">
        <v>73</v>
      </c>
      <c r="L37" s="56">
        <v>514000</v>
      </c>
      <c r="M37" s="37">
        <f t="shared" si="2"/>
        <v>4</v>
      </c>
      <c r="N37" s="42">
        <v>121.78</v>
      </c>
      <c r="O37" s="10">
        <v>8230</v>
      </c>
      <c r="P37" s="37">
        <f t="shared" si="3"/>
        <v>32</v>
      </c>
      <c r="Q37" s="10">
        <v>66</v>
      </c>
      <c r="R37" s="10">
        <v>187</v>
      </c>
      <c r="S37" s="37">
        <f t="shared" si="4"/>
        <v>1</v>
      </c>
      <c r="T37" s="42">
        <v>16.010000000000002</v>
      </c>
      <c r="U37" s="10">
        <v>1780</v>
      </c>
      <c r="V37" s="37">
        <f t="shared" si="5"/>
        <v>28</v>
      </c>
      <c r="W37" s="10">
        <v>7</v>
      </c>
      <c r="X37" s="10">
        <v>789</v>
      </c>
      <c r="Y37" s="40">
        <f t="shared" si="15"/>
        <v>28</v>
      </c>
      <c r="Z37" s="55">
        <f t="shared" si="6"/>
        <v>119</v>
      </c>
      <c r="AA37" s="51"/>
      <c r="AB37" s="4">
        <f t="shared" si="7"/>
        <v>11.006509569066528</v>
      </c>
      <c r="AC37" s="41"/>
      <c r="AD37"/>
      <c r="AE37" s="51">
        <f t="shared" si="8"/>
        <v>19.000908265213443</v>
      </c>
      <c r="AF37"/>
      <c r="AG37"/>
      <c r="AH37" s="51">
        <f t="shared" si="9"/>
        <v>73.00029256875365</v>
      </c>
      <c r="AI37"/>
      <c r="AJ37"/>
      <c r="AK37" s="51">
        <f t="shared" si="10"/>
        <v>121.78166722240746</v>
      </c>
      <c r="AL37"/>
      <c r="AM37"/>
      <c r="AN37" s="51">
        <f t="shared" si="11"/>
        <v>66.019607843137251</v>
      </c>
      <c r="AO37" s="51"/>
      <c r="AP37"/>
      <c r="AQ37" s="51">
        <f t="shared" si="12"/>
        <v>16.04225806451613</v>
      </c>
      <c r="AR37" s="51"/>
      <c r="AS37"/>
      <c r="AT37" s="51">
        <f t="shared" si="13"/>
        <v>7.0047619047619047</v>
      </c>
      <c r="AU37"/>
    </row>
    <row r="38" spans="1:73" s="9" customFormat="1">
      <c r="A38" s="9">
        <f t="shared" si="0"/>
        <v>4</v>
      </c>
      <c r="B38" t="s">
        <v>160</v>
      </c>
      <c r="C38" t="s">
        <v>112</v>
      </c>
      <c r="D38" s="9" t="s">
        <v>93</v>
      </c>
      <c r="E38" s="8">
        <v>10</v>
      </c>
      <c r="F38" s="42">
        <v>132.84</v>
      </c>
      <c r="G38" s="37">
        <f t="shared" si="14"/>
        <v>5</v>
      </c>
      <c r="H38" s="10">
        <v>19</v>
      </c>
      <c r="I38" s="10">
        <v>7814</v>
      </c>
      <c r="J38" s="37">
        <f t="shared" si="1"/>
        <v>21</v>
      </c>
      <c r="K38" s="69">
        <v>62</v>
      </c>
      <c r="L38" s="56">
        <v>482517</v>
      </c>
      <c r="M38" s="37">
        <f t="shared" si="2"/>
        <v>8</v>
      </c>
      <c r="N38" s="42">
        <v>79.13</v>
      </c>
      <c r="O38" s="10">
        <v>8457</v>
      </c>
      <c r="P38" s="37">
        <f t="shared" si="3"/>
        <v>17</v>
      </c>
      <c r="Q38" s="10">
        <v>266</v>
      </c>
      <c r="R38" s="10">
        <v>86</v>
      </c>
      <c r="S38" s="37">
        <f t="shared" si="4"/>
        <v>35</v>
      </c>
      <c r="T38" s="42">
        <v>4.66</v>
      </c>
      <c r="U38" s="10">
        <v>2684</v>
      </c>
      <c r="V38" s="37">
        <f t="shared" si="5"/>
        <v>8</v>
      </c>
      <c r="W38" s="10">
        <v>10</v>
      </c>
      <c r="X38" s="10">
        <v>511</v>
      </c>
      <c r="Y38" s="40">
        <f t="shared" si="15"/>
        <v>6</v>
      </c>
      <c r="Z38" s="55">
        <f t="shared" si="6"/>
        <v>100</v>
      </c>
      <c r="AA38" s="51"/>
      <c r="AB38" s="4">
        <f t="shared" si="7"/>
        <v>10.007471607890018</v>
      </c>
      <c r="AC38" s="41"/>
      <c r="AD38"/>
      <c r="AE38" s="51">
        <f t="shared" si="8"/>
        <v>19.001703577512778</v>
      </c>
      <c r="AF38"/>
      <c r="AG38"/>
      <c r="AH38" s="51">
        <f t="shared" si="9"/>
        <v>62.000028652474143</v>
      </c>
      <c r="AI38"/>
      <c r="AJ38"/>
      <c r="AK38" s="51">
        <f t="shared" si="10"/>
        <v>79.132682403433478</v>
      </c>
      <c r="AL38"/>
      <c r="AM38"/>
      <c r="AN38" s="51">
        <f t="shared" si="11"/>
        <v>266.00657894736844</v>
      </c>
      <c r="AO38" s="51"/>
      <c r="AP38"/>
      <c r="AQ38" s="51">
        <f t="shared" si="12"/>
        <v>4.661142857142857</v>
      </c>
      <c r="AR38" s="51"/>
      <c r="AS38"/>
      <c r="AT38" s="51">
        <f t="shared" si="13"/>
        <v>10.014285714285714</v>
      </c>
      <c r="AU38"/>
    </row>
    <row r="39" spans="1:73" s="9" customFormat="1">
      <c r="A39" s="9">
        <f t="shared" si="0"/>
        <v>34</v>
      </c>
      <c r="B39" t="s">
        <v>161</v>
      </c>
      <c r="C39" t="s">
        <v>96</v>
      </c>
      <c r="D39" s="9" t="s">
        <v>94</v>
      </c>
      <c r="E39" s="8">
        <v>5</v>
      </c>
      <c r="F39" s="42">
        <v>128.78</v>
      </c>
      <c r="G39" s="37">
        <f t="shared" si="14"/>
        <v>32</v>
      </c>
      <c r="H39" s="10">
        <v>16</v>
      </c>
      <c r="I39" s="10">
        <v>7400</v>
      </c>
      <c r="J39" s="37">
        <f t="shared" si="1"/>
        <v>30</v>
      </c>
      <c r="K39" s="69">
        <v>34.5</v>
      </c>
      <c r="L39" s="56">
        <v>463000</v>
      </c>
      <c r="M39" s="37">
        <f t="shared" si="2"/>
        <v>24</v>
      </c>
      <c r="N39" s="42">
        <v>115.9</v>
      </c>
      <c r="O39" s="10">
        <v>8800</v>
      </c>
      <c r="P39" s="37">
        <f t="shared" si="3"/>
        <v>30</v>
      </c>
      <c r="Q39" s="10">
        <v>228</v>
      </c>
      <c r="R39" s="10">
        <v>132</v>
      </c>
      <c r="S39" s="37">
        <f t="shared" si="4"/>
        <v>29</v>
      </c>
      <c r="T39" s="42">
        <v>23.52</v>
      </c>
      <c r="U39" s="10">
        <v>1830</v>
      </c>
      <c r="V39" s="37">
        <f t="shared" si="5"/>
        <v>34</v>
      </c>
      <c r="W39" s="10">
        <v>10</v>
      </c>
      <c r="X39" s="10">
        <v>597</v>
      </c>
      <c r="Y39" s="40">
        <f t="shared" si="15"/>
        <v>3</v>
      </c>
      <c r="Z39" s="55">
        <f t="shared" si="6"/>
        <v>182</v>
      </c>
      <c r="AA39" s="51"/>
      <c r="AB39" s="4">
        <f t="shared" si="7"/>
        <v>5.0077053475111724</v>
      </c>
      <c r="AC39" s="41"/>
      <c r="AD39"/>
      <c r="AE39" s="51">
        <f t="shared" si="8"/>
        <v>16.000999000999002</v>
      </c>
      <c r="AF39"/>
      <c r="AG39"/>
      <c r="AH39" s="51">
        <f t="shared" si="9"/>
        <v>34.500018376272557</v>
      </c>
      <c r="AI39"/>
      <c r="AJ39"/>
      <c r="AK39" s="51">
        <f t="shared" si="10"/>
        <v>115.93355704697987</v>
      </c>
      <c r="AL39"/>
      <c r="AM39"/>
      <c r="AN39" s="51">
        <f t="shared" si="11"/>
        <v>228.00943396226415</v>
      </c>
      <c r="AO39" s="51"/>
      <c r="AP39"/>
      <c r="AQ39" s="51">
        <f t="shared" si="12"/>
        <v>23.567619047619047</v>
      </c>
      <c r="AR39" s="51"/>
      <c r="AS39"/>
      <c r="AT39" s="51">
        <f t="shared" si="13"/>
        <v>10.055555555555555</v>
      </c>
      <c r="AU39"/>
    </row>
    <row r="40" spans="1:73" s="9" customFormat="1">
      <c r="A40" s="9">
        <f t="shared" si="0"/>
        <v>30</v>
      </c>
      <c r="B40" t="s">
        <v>20</v>
      </c>
      <c r="C40" t="s">
        <v>163</v>
      </c>
      <c r="D40" s="9" t="s">
        <v>95</v>
      </c>
      <c r="E40" s="8">
        <v>7</v>
      </c>
      <c r="F40" s="42">
        <v>127.75</v>
      </c>
      <c r="G40" s="37">
        <f t="shared" si="14"/>
        <v>18</v>
      </c>
      <c r="H40" s="10">
        <v>22</v>
      </c>
      <c r="I40" s="10">
        <v>7324</v>
      </c>
      <c r="J40" s="37">
        <f t="shared" si="1"/>
        <v>14</v>
      </c>
      <c r="K40" s="69">
        <v>1</v>
      </c>
      <c r="L40" s="56">
        <v>522000</v>
      </c>
      <c r="M40" s="37">
        <f t="shared" si="2"/>
        <v>38</v>
      </c>
      <c r="N40" s="42">
        <v>78.86</v>
      </c>
      <c r="O40" s="69">
        <v>8824.1</v>
      </c>
      <c r="P40" s="37">
        <f t="shared" si="3"/>
        <v>16</v>
      </c>
      <c r="Q40" s="10">
        <v>248</v>
      </c>
      <c r="R40" s="10">
        <v>174</v>
      </c>
      <c r="S40" s="37">
        <f t="shared" si="4"/>
        <v>32</v>
      </c>
      <c r="T40" s="42">
        <v>10.98</v>
      </c>
      <c r="U40" s="10">
        <v>2222</v>
      </c>
      <c r="V40" s="37">
        <f t="shared" si="5"/>
        <v>20</v>
      </c>
      <c r="W40" s="10">
        <v>6</v>
      </c>
      <c r="X40" s="10">
        <v>402</v>
      </c>
      <c r="Y40" s="40">
        <f t="shared" si="15"/>
        <v>37</v>
      </c>
      <c r="Z40" s="55">
        <f t="shared" si="6"/>
        <v>175</v>
      </c>
      <c r="AA40" s="51"/>
      <c r="AB40" s="4">
        <f t="shared" si="7"/>
        <v>7.0077669902912625</v>
      </c>
      <c r="AC40" s="41"/>
      <c r="AD40"/>
      <c r="AE40" s="51">
        <f t="shared" si="8"/>
        <v>22.000928505106778</v>
      </c>
      <c r="AF40"/>
      <c r="AG40"/>
      <c r="AH40" s="51">
        <f t="shared" si="9"/>
        <v>1.00021815008726</v>
      </c>
      <c r="AI40"/>
      <c r="AJ40"/>
      <c r="AK40" s="51">
        <f t="shared" si="10"/>
        <v>79.035438596491261</v>
      </c>
      <c r="AL40"/>
      <c r="AM40"/>
      <c r="AN40" s="51">
        <f t="shared" si="11"/>
        <v>248.015625</v>
      </c>
      <c r="AO40" s="51"/>
      <c r="AP40"/>
      <c r="AQ40" s="51">
        <f t="shared" si="12"/>
        <v>10.982421307506053</v>
      </c>
      <c r="AR40" s="51"/>
      <c r="AS40"/>
      <c r="AT40" s="51">
        <f t="shared" si="13"/>
        <v>6.005586592178771</v>
      </c>
      <c r="AU40"/>
    </row>
    <row r="41" spans="1:73" s="9" customFormat="1">
      <c r="A41" s="9">
        <f t="shared" si="0"/>
        <v>40</v>
      </c>
      <c r="B41" t="s">
        <v>164</v>
      </c>
      <c r="C41" t="s">
        <v>165</v>
      </c>
      <c r="D41" s="9" t="s">
        <v>16</v>
      </c>
      <c r="E41" s="8">
        <v>4</v>
      </c>
      <c r="F41" s="42">
        <v>102.89</v>
      </c>
      <c r="G41" s="37">
        <f t="shared" si="14"/>
        <v>39</v>
      </c>
      <c r="H41" s="10">
        <v>8</v>
      </c>
      <c r="I41" s="10">
        <v>6700</v>
      </c>
      <c r="J41" s="37">
        <f t="shared" si="1"/>
        <v>40</v>
      </c>
      <c r="K41" s="69">
        <v>31.5</v>
      </c>
      <c r="L41" s="56">
        <v>540000</v>
      </c>
      <c r="M41" s="37">
        <f t="shared" si="2"/>
        <v>27</v>
      </c>
      <c r="N41" s="42">
        <v>132.16999999999999</v>
      </c>
      <c r="O41" s="69">
        <v>8824.1</v>
      </c>
      <c r="P41" s="37">
        <f t="shared" si="3"/>
        <v>35</v>
      </c>
      <c r="Q41" s="10">
        <v>157</v>
      </c>
      <c r="R41" s="10">
        <v>53</v>
      </c>
      <c r="S41" s="37">
        <f t="shared" si="4"/>
        <v>20</v>
      </c>
      <c r="T41" s="42">
        <v>17.3</v>
      </c>
      <c r="U41" s="10">
        <v>2252</v>
      </c>
      <c r="V41" s="37">
        <f t="shared" si="5"/>
        <v>30</v>
      </c>
      <c r="W41" s="10">
        <v>7</v>
      </c>
      <c r="X41" s="10">
        <v>876</v>
      </c>
      <c r="Y41" s="40">
        <f t="shared" si="15"/>
        <v>29</v>
      </c>
      <c r="Z41" s="55">
        <f t="shared" si="6"/>
        <v>220</v>
      </c>
      <c r="AA41" s="51"/>
      <c r="AB41" s="4">
        <f t="shared" si="7"/>
        <v>4.009625565501973</v>
      </c>
      <c r="AC41" s="41"/>
      <c r="AD41"/>
      <c r="AE41" s="51">
        <f t="shared" si="8"/>
        <v>8.0005878894767779</v>
      </c>
      <c r="AF41"/>
      <c r="AG41"/>
      <c r="AH41" s="51">
        <f t="shared" si="9"/>
        <v>31.500044279135672</v>
      </c>
      <c r="AI41"/>
      <c r="AJ41"/>
      <c r="AK41" s="51">
        <f t="shared" si="10"/>
        <v>132.34543859649125</v>
      </c>
      <c r="AL41"/>
      <c r="AM41"/>
      <c r="AN41" s="51">
        <f t="shared" si="11"/>
        <v>157.00540540540541</v>
      </c>
      <c r="AO41" s="51"/>
      <c r="AP41"/>
      <c r="AQ41" s="51">
        <f t="shared" si="12"/>
        <v>17.302257336343114</v>
      </c>
      <c r="AR41" s="51"/>
      <c r="AS41"/>
      <c r="AT41" s="51">
        <f t="shared" si="13"/>
        <v>7.0033670033670035</v>
      </c>
      <c r="AU41"/>
    </row>
    <row r="42" spans="1:73" s="9" customFormat="1">
      <c r="A42" s="9">
        <f t="shared" si="0"/>
        <v>22</v>
      </c>
      <c r="B42" t="s">
        <v>38</v>
      </c>
      <c r="C42" t="s">
        <v>166</v>
      </c>
      <c r="D42" s="9" t="s">
        <v>32</v>
      </c>
      <c r="E42" s="8">
        <v>5</v>
      </c>
      <c r="F42" s="42">
        <v>124.87</v>
      </c>
      <c r="G42" s="37">
        <f t="shared" si="14"/>
        <v>31</v>
      </c>
      <c r="H42" s="10">
        <v>15</v>
      </c>
      <c r="I42" s="10">
        <v>7500</v>
      </c>
      <c r="J42" s="37">
        <f t="shared" si="1"/>
        <v>32</v>
      </c>
      <c r="K42" s="69">
        <v>62</v>
      </c>
      <c r="L42" s="56">
        <v>478000</v>
      </c>
      <c r="M42" s="37">
        <f t="shared" si="2"/>
        <v>9</v>
      </c>
      <c r="N42" s="42">
        <v>112.53</v>
      </c>
      <c r="O42" s="10">
        <v>8647</v>
      </c>
      <c r="P42" s="37">
        <f t="shared" si="3"/>
        <v>27</v>
      </c>
      <c r="Q42" s="10">
        <v>115</v>
      </c>
      <c r="R42" s="10">
        <v>123</v>
      </c>
      <c r="S42" s="37">
        <f t="shared" si="4"/>
        <v>12</v>
      </c>
      <c r="T42" s="42">
        <v>14.57</v>
      </c>
      <c r="U42" s="10">
        <v>2150</v>
      </c>
      <c r="V42" s="37">
        <f t="shared" si="5"/>
        <v>27</v>
      </c>
      <c r="W42" s="10">
        <v>7</v>
      </c>
      <c r="X42" s="10">
        <v>652</v>
      </c>
      <c r="Y42" s="40">
        <f t="shared" si="15"/>
        <v>19</v>
      </c>
      <c r="Z42" s="55">
        <f t="shared" si="6"/>
        <v>157</v>
      </c>
      <c r="AA42" s="51"/>
      <c r="AB42" s="4">
        <f t="shared" si="7"/>
        <v>5.0079447048542143</v>
      </c>
      <c r="AC42" s="41"/>
      <c r="AD42"/>
      <c r="AE42" s="51">
        <f t="shared" si="8"/>
        <v>15.001109877913429</v>
      </c>
      <c r="AF42"/>
      <c r="AG42"/>
      <c r="AH42" s="51">
        <f t="shared" si="9"/>
        <v>62.000025369120706</v>
      </c>
      <c r="AI42"/>
      <c r="AJ42"/>
      <c r="AK42" s="51">
        <f t="shared" si="10"/>
        <v>112.53547045951861</v>
      </c>
      <c r="AL42"/>
      <c r="AM42"/>
      <c r="AN42" s="51">
        <f t="shared" si="11"/>
        <v>115.00869565217391</v>
      </c>
      <c r="AO42" s="51"/>
      <c r="AP42"/>
      <c r="AQ42" s="51">
        <f t="shared" si="12"/>
        <v>14.572932551319649</v>
      </c>
      <c r="AR42" s="51"/>
      <c r="AS42"/>
      <c r="AT42" s="51">
        <f t="shared" si="13"/>
        <v>7.0136986301369859</v>
      </c>
      <c r="AU42"/>
    </row>
    <row r="43" spans="1:73" s="9" customFormat="1">
      <c r="A43" s="9">
        <f t="shared" si="0"/>
        <v>16</v>
      </c>
      <c r="B43" t="s">
        <v>104</v>
      </c>
      <c r="C43" t="s">
        <v>167</v>
      </c>
      <c r="D43" s="9" t="s">
        <v>37</v>
      </c>
      <c r="E43" s="8">
        <v>5</v>
      </c>
      <c r="F43" s="42">
        <v>168.31</v>
      </c>
      <c r="G43" s="37">
        <f t="shared" si="14"/>
        <v>37</v>
      </c>
      <c r="H43" s="10">
        <v>20</v>
      </c>
      <c r="I43" s="10">
        <v>5850</v>
      </c>
      <c r="J43" s="37">
        <f t="shared" si="1"/>
        <v>18</v>
      </c>
      <c r="K43" s="69">
        <v>77</v>
      </c>
      <c r="L43" s="56">
        <v>465500</v>
      </c>
      <c r="M43" s="37">
        <f t="shared" si="2"/>
        <v>3</v>
      </c>
      <c r="N43" s="42">
        <v>103.87</v>
      </c>
      <c r="O43" s="10">
        <v>7950</v>
      </c>
      <c r="P43" s="37">
        <f t="shared" si="3"/>
        <v>25</v>
      </c>
      <c r="Q43" s="10">
        <v>96</v>
      </c>
      <c r="R43" s="10">
        <v>168</v>
      </c>
      <c r="S43" s="37">
        <f t="shared" si="4"/>
        <v>7</v>
      </c>
      <c r="T43" s="42">
        <v>5.37</v>
      </c>
      <c r="U43" s="10">
        <v>1855</v>
      </c>
      <c r="V43" s="37">
        <f t="shared" si="5"/>
        <v>11</v>
      </c>
      <c r="W43" s="10">
        <v>6</v>
      </c>
      <c r="X43" s="10">
        <v>462</v>
      </c>
      <c r="Y43" s="40">
        <f t="shared" si="15"/>
        <v>35</v>
      </c>
      <c r="Z43" s="55">
        <f t="shared" si="6"/>
        <v>136</v>
      </c>
      <c r="AA43" s="51"/>
      <c r="AB43" s="4">
        <f t="shared" si="7"/>
        <v>5.0059063256747978</v>
      </c>
      <c r="AC43" s="41"/>
      <c r="AD43"/>
      <c r="AE43" s="51">
        <f t="shared" si="8"/>
        <v>20.000392003136024</v>
      </c>
      <c r="AF43"/>
      <c r="AG43"/>
      <c r="AH43" s="51">
        <f t="shared" si="9"/>
        <v>77.000019261142569</v>
      </c>
      <c r="AI43"/>
      <c r="AJ43"/>
      <c r="AK43" s="51">
        <f t="shared" si="10"/>
        <v>103.87113662195954</v>
      </c>
      <c r="AL43"/>
      <c r="AM43"/>
      <c r="AN43" s="51">
        <f t="shared" si="11"/>
        <v>96.01428571428572</v>
      </c>
      <c r="AO43" s="51"/>
      <c r="AP43"/>
      <c r="AQ43" s="51">
        <f t="shared" si="12"/>
        <v>5.3917391304347824</v>
      </c>
      <c r="AR43" s="51"/>
      <c r="AS43"/>
      <c r="AT43" s="51">
        <f t="shared" si="13"/>
        <v>6.0084033613445378</v>
      </c>
      <c r="AU43"/>
    </row>
    <row r="44" spans="1:73" s="9" customFormat="1">
      <c r="A44" s="9">
        <f t="shared" si="0"/>
        <v>35</v>
      </c>
      <c r="B44" t="s">
        <v>168</v>
      </c>
      <c r="C44" t="s">
        <v>169</v>
      </c>
      <c r="D44" s="9" t="s">
        <v>39</v>
      </c>
      <c r="E44" s="8">
        <v>6</v>
      </c>
      <c r="F44" s="42">
        <v>135.81</v>
      </c>
      <c r="G44" s="37">
        <f t="shared" si="14"/>
        <v>27</v>
      </c>
      <c r="H44" s="10">
        <v>20</v>
      </c>
      <c r="I44" s="10">
        <v>11400</v>
      </c>
      <c r="J44" s="37">
        <f t="shared" si="1"/>
        <v>19</v>
      </c>
      <c r="K44" s="69">
        <v>40</v>
      </c>
      <c r="L44" s="56">
        <v>483412</v>
      </c>
      <c r="M44" s="37">
        <f t="shared" si="2"/>
        <v>18</v>
      </c>
      <c r="N44" s="42">
        <v>121.9</v>
      </c>
      <c r="O44" s="10">
        <v>8123</v>
      </c>
      <c r="P44" s="37">
        <f t="shared" si="3"/>
        <v>33</v>
      </c>
      <c r="Q44" s="10">
        <v>341</v>
      </c>
      <c r="R44" s="10">
        <v>94</v>
      </c>
      <c r="S44" s="37">
        <f t="shared" si="4"/>
        <v>42</v>
      </c>
      <c r="T44" s="42">
        <v>0.24</v>
      </c>
      <c r="U44" s="10">
        <v>2498</v>
      </c>
      <c r="V44" s="37">
        <f t="shared" si="5"/>
        <v>1</v>
      </c>
      <c r="W44" s="10">
        <v>3</v>
      </c>
      <c r="X44" s="10">
        <v>597</v>
      </c>
      <c r="Y44" s="40">
        <f t="shared" si="15"/>
        <v>43</v>
      </c>
      <c r="Z44" s="55">
        <f t="shared" si="6"/>
        <v>183</v>
      </c>
      <c r="AA44" s="51"/>
      <c r="AB44" s="4">
        <f t="shared" si="7"/>
        <v>6.0073094072070754</v>
      </c>
      <c r="AC44" s="41"/>
      <c r="AD44"/>
      <c r="AE44" s="51">
        <f t="shared" si="8"/>
        <v>20.000333222259247</v>
      </c>
      <c r="AF44"/>
      <c r="AG44"/>
      <c r="AH44" s="51">
        <f t="shared" si="9"/>
        <v>40.000029406575308</v>
      </c>
      <c r="AI44"/>
      <c r="AJ44"/>
      <c r="AK44" s="51">
        <f t="shared" si="10"/>
        <v>121.90141482739106</v>
      </c>
      <c r="AL44"/>
      <c r="AM44"/>
      <c r="AN44" s="51">
        <f t="shared" si="11"/>
        <v>341.00694444444446</v>
      </c>
      <c r="AO44" s="51"/>
      <c r="AP44"/>
      <c r="AQ44" s="51">
        <f t="shared" si="12"/>
        <v>0.24145137880986936</v>
      </c>
      <c r="AR44" s="51"/>
      <c r="AS44"/>
      <c r="AT44" s="51">
        <f t="shared" si="13"/>
        <v>3.0555555555555554</v>
      </c>
      <c r="AU44"/>
    </row>
    <row r="45" spans="1:73" s="9" customFormat="1">
      <c r="A45" s="9">
        <f t="shared" si="0"/>
        <v>32</v>
      </c>
      <c r="B45" t="s">
        <v>43</v>
      </c>
      <c r="C45" t="s">
        <v>44</v>
      </c>
      <c r="D45" s="9" t="s">
        <v>41</v>
      </c>
      <c r="E45" s="8">
        <v>6</v>
      </c>
      <c r="F45" s="42">
        <v>143.83000000000001</v>
      </c>
      <c r="G45" s="37">
        <f t="shared" si="14"/>
        <v>29</v>
      </c>
      <c r="H45" s="10">
        <v>17</v>
      </c>
      <c r="I45" s="10">
        <v>5490</v>
      </c>
      <c r="J45" s="37">
        <f t="shared" si="1"/>
        <v>28</v>
      </c>
      <c r="K45" s="69">
        <v>52</v>
      </c>
      <c r="L45" s="56">
        <v>486000</v>
      </c>
      <c r="M45" s="37">
        <f t="shared" si="2"/>
        <v>13</v>
      </c>
      <c r="N45" s="42">
        <v>170.57</v>
      </c>
      <c r="O45" s="10">
        <v>7842</v>
      </c>
      <c r="P45" s="37">
        <f t="shared" si="3"/>
        <v>40</v>
      </c>
      <c r="Q45" s="10">
        <v>165</v>
      </c>
      <c r="R45" s="10">
        <v>122</v>
      </c>
      <c r="S45" s="37">
        <f t="shared" si="4"/>
        <v>21</v>
      </c>
      <c r="T45" s="42">
        <v>14.48</v>
      </c>
      <c r="U45" s="10">
        <v>2400</v>
      </c>
      <c r="V45" s="37">
        <f t="shared" si="5"/>
        <v>26</v>
      </c>
      <c r="W45" s="10">
        <v>7</v>
      </c>
      <c r="X45" s="10">
        <v>449</v>
      </c>
      <c r="Y45" s="40">
        <f t="shared" si="15"/>
        <v>23</v>
      </c>
      <c r="Z45" s="55">
        <f t="shared" si="6"/>
        <v>180</v>
      </c>
      <c r="AA45" s="51"/>
      <c r="AB45" s="4">
        <f t="shared" si="7"/>
        <v>6.0069046468273148</v>
      </c>
      <c r="AC45" s="41"/>
      <c r="AD45"/>
      <c r="AE45" s="51">
        <f t="shared" si="8"/>
        <v>17.000343524562005</v>
      </c>
      <c r="AF45"/>
      <c r="AG45"/>
      <c r="AH45" s="51">
        <f t="shared" si="9"/>
        <v>52.000031828887899</v>
      </c>
      <c r="AI45"/>
      <c r="AJ45"/>
      <c r="AK45" s="51">
        <f t="shared" si="10"/>
        <v>170.57101235067827</v>
      </c>
      <c r="AL45"/>
      <c r="AM45"/>
      <c r="AN45" s="51">
        <f t="shared" si="11"/>
        <v>165.00862068965517</v>
      </c>
      <c r="AO45" s="51"/>
      <c r="AP45"/>
      <c r="AQ45" s="51">
        <f t="shared" si="12"/>
        <v>14.481692047377328</v>
      </c>
      <c r="AR45" s="51"/>
      <c r="AS45"/>
      <c r="AT45" s="51">
        <f t="shared" si="13"/>
        <v>7.0075757575757578</v>
      </c>
      <c r="AU45"/>
    </row>
    <row r="46" spans="1:73" s="9" customFormat="1">
      <c r="A46" s="9">
        <f t="shared" si="0"/>
        <v>20</v>
      </c>
      <c r="B46" s="9" t="s">
        <v>178</v>
      </c>
      <c r="D46" s="9" t="s">
        <v>42</v>
      </c>
      <c r="E46" s="8">
        <v>7</v>
      </c>
      <c r="F46" s="42">
        <v>171.29</v>
      </c>
      <c r="G46" s="37">
        <f t="shared" si="14"/>
        <v>23</v>
      </c>
      <c r="H46" s="10">
        <v>14</v>
      </c>
      <c r="I46" s="10">
        <v>14000</v>
      </c>
      <c r="J46" s="37">
        <f t="shared" si="1"/>
        <v>35</v>
      </c>
      <c r="K46" s="69">
        <v>15</v>
      </c>
      <c r="L46" s="56">
        <v>520000</v>
      </c>
      <c r="M46" s="37">
        <f t="shared" si="2"/>
        <v>33</v>
      </c>
      <c r="N46" s="42">
        <v>31.02</v>
      </c>
      <c r="O46" s="10">
        <v>5600</v>
      </c>
      <c r="P46" s="37">
        <f t="shared" si="3"/>
        <v>1</v>
      </c>
      <c r="Q46" s="10">
        <v>127</v>
      </c>
      <c r="R46" s="10">
        <v>200</v>
      </c>
      <c r="S46" s="37">
        <f t="shared" si="4"/>
        <v>16</v>
      </c>
      <c r="T46" s="42">
        <v>8.44</v>
      </c>
      <c r="U46" s="10">
        <v>2200</v>
      </c>
      <c r="V46" s="37">
        <f t="shared" si="5"/>
        <v>15</v>
      </c>
      <c r="W46" s="10">
        <v>8</v>
      </c>
      <c r="X46" s="10">
        <v>438</v>
      </c>
      <c r="Y46" s="40">
        <f t="shared" si="15"/>
        <v>18</v>
      </c>
      <c r="Z46" s="55">
        <f t="shared" si="6"/>
        <v>141</v>
      </c>
      <c r="AA46" s="51"/>
      <c r="AB46" s="4">
        <f t="shared" si="7"/>
        <v>7.0058041673921876</v>
      </c>
      <c r="AC46" s="41"/>
      <c r="AD46"/>
      <c r="AE46" s="51">
        <f t="shared" si="8"/>
        <v>14.000178539546509</v>
      </c>
      <c r="AF46"/>
      <c r="AG46"/>
      <c r="AH46" s="51">
        <f t="shared" si="9"/>
        <v>15.000386996904025</v>
      </c>
      <c r="AI46"/>
      <c r="AJ46"/>
      <c r="AK46" s="51">
        <f t="shared" si="10"/>
        <v>31.020309616694533</v>
      </c>
      <c r="AL46"/>
      <c r="AM46"/>
      <c r="AN46" s="51">
        <f t="shared" si="11"/>
        <v>127.02631578947368</v>
      </c>
      <c r="AO46" s="51"/>
      <c r="AP46"/>
      <c r="AQ46" s="51">
        <f t="shared" si="12"/>
        <v>8.4425575447570331</v>
      </c>
      <c r="AR46" s="51"/>
      <c r="AS46"/>
      <c r="AT46" s="51">
        <f t="shared" si="13"/>
        <v>8.0069930069930066</v>
      </c>
      <c r="AU46"/>
    </row>
    <row r="47" spans="1:73">
      <c r="B47" t="s">
        <v>6</v>
      </c>
      <c r="C47" s="6">
        <v>1</v>
      </c>
      <c r="G47">
        <v>0</v>
      </c>
      <c r="H47" s="42"/>
      <c r="I47" s="42"/>
      <c r="J47" s="9">
        <v>0</v>
      </c>
      <c r="K47" s="9"/>
      <c r="L47" s="9"/>
      <c r="M47" s="9">
        <v>0</v>
      </c>
      <c r="N47" s="42"/>
      <c r="O47" s="42"/>
      <c r="P47" s="9">
        <v>1</v>
      </c>
      <c r="Q47" s="10"/>
      <c r="R47" s="10"/>
      <c r="S47" s="9">
        <v>1</v>
      </c>
      <c r="V47" s="9">
        <v>1</v>
      </c>
      <c r="Y47" s="9">
        <v>0</v>
      </c>
      <c r="Z47" s="43"/>
      <c r="AA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>
      <c r="B48" s="9"/>
      <c r="C48" s="44">
        <f>(C49)*((C49+1)/2)</f>
        <v>946</v>
      </c>
      <c r="E48" s="9"/>
      <c r="G48" s="10">
        <f>SUM(G4:G46)</f>
        <v>946</v>
      </c>
      <c r="H48" s="42"/>
      <c r="I48" s="42"/>
      <c r="J48" s="10">
        <f>SUM(J4:J46)</f>
        <v>946</v>
      </c>
      <c r="K48" s="9"/>
      <c r="L48" s="9"/>
      <c r="M48" s="10">
        <f>SUM(M4:M46)</f>
        <v>946</v>
      </c>
      <c r="N48" s="42"/>
      <c r="O48" s="42"/>
      <c r="P48" s="10">
        <f>SUM(P4:P46)</f>
        <v>946</v>
      </c>
      <c r="Q48" s="10"/>
      <c r="R48" s="10"/>
      <c r="S48" s="10">
        <f>SUM(S4:S46)</f>
        <v>946</v>
      </c>
      <c r="V48" s="10">
        <f>SUM(V4:V46)</f>
        <v>946</v>
      </c>
      <c r="Y48" s="10">
        <f>SUM(Y4:Y46)</f>
        <v>946</v>
      </c>
      <c r="Z48" s="43"/>
      <c r="AA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2:73">
      <c r="B49" t="s">
        <v>7</v>
      </c>
      <c r="C49" s="61">
        <v>43</v>
      </c>
      <c r="E49" t="s">
        <v>8</v>
      </c>
      <c r="F49" s="62">
        <v>0</v>
      </c>
      <c r="H49" t="s">
        <v>8</v>
      </c>
      <c r="I49" s="62">
        <v>8400</v>
      </c>
      <c r="J49" s="5"/>
      <c r="K49" t="s">
        <v>8</v>
      </c>
      <c r="L49" s="62">
        <v>517417</v>
      </c>
      <c r="M49" s="5"/>
      <c r="N49" t="s">
        <v>8</v>
      </c>
      <c r="O49" s="62">
        <v>8828.7999999999993</v>
      </c>
      <c r="Q49" t="s">
        <v>8</v>
      </c>
      <c r="R49" s="62">
        <v>237</v>
      </c>
      <c r="T49" t="s">
        <v>8</v>
      </c>
      <c r="U49" s="62">
        <v>1810</v>
      </c>
      <c r="W49" t="s">
        <v>8</v>
      </c>
      <c r="X49" s="63">
        <v>580</v>
      </c>
      <c r="AA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2:73">
      <c r="AA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2" spans="2:73">
      <c r="H52" s="2"/>
      <c r="I52" s="2"/>
      <c r="J52" s="4"/>
      <c r="K52" s="1"/>
      <c r="L52" s="1"/>
      <c r="M52" s="2"/>
    </row>
    <row r="53" spans="2:73">
      <c r="H53" s="2"/>
      <c r="I53" s="2"/>
      <c r="J53" s="4"/>
      <c r="K53" s="10"/>
      <c r="L53" s="10"/>
      <c r="M53" s="2"/>
    </row>
    <row r="54" spans="2:73">
      <c r="H54" s="2"/>
      <c r="I54" s="2"/>
      <c r="J54" s="4"/>
      <c r="K54" s="5"/>
      <c r="L54" s="5"/>
      <c r="M54" s="2"/>
    </row>
    <row r="55" spans="2:73">
      <c r="H55" s="2"/>
      <c r="I55" s="2"/>
      <c r="J55" s="4"/>
      <c r="K55" s="10"/>
      <c r="L55" s="10"/>
      <c r="M55" s="2"/>
    </row>
    <row r="56" spans="2:73">
      <c r="H56" s="2"/>
      <c r="I56" s="2"/>
      <c r="J56" s="4"/>
      <c r="K56" s="5"/>
      <c r="L56" s="5"/>
      <c r="M56" s="2"/>
    </row>
    <row r="57" spans="2:73">
      <c r="H57" s="2"/>
      <c r="I57" s="2"/>
      <c r="J57" s="4"/>
      <c r="K57" s="10"/>
      <c r="L57" s="10"/>
      <c r="M57" s="2"/>
    </row>
    <row r="58" spans="2:73">
      <c r="H58" s="2"/>
      <c r="I58" s="2"/>
      <c r="J58" s="4"/>
      <c r="K58" s="5"/>
      <c r="L58" s="5"/>
      <c r="M58" s="2"/>
    </row>
    <row r="59" spans="2:73">
      <c r="H59" s="2"/>
      <c r="I59" s="2"/>
      <c r="J59" s="4"/>
      <c r="K59" s="5"/>
      <c r="L59" s="5"/>
      <c r="M59" s="2"/>
    </row>
    <row r="60" spans="2:73">
      <c r="H60" s="2"/>
      <c r="I60" s="2"/>
      <c r="J60" s="4"/>
      <c r="K60" s="5"/>
      <c r="L60" s="5"/>
      <c r="M60" s="2"/>
    </row>
    <row r="61" spans="2:73">
      <c r="H61" s="2"/>
      <c r="I61" s="2"/>
      <c r="J61" s="4"/>
      <c r="K61" s="5"/>
      <c r="L61" s="5"/>
      <c r="M61" s="2"/>
    </row>
    <row r="62" spans="2:73">
      <c r="H62" s="2"/>
      <c r="I62" s="2"/>
      <c r="J62" s="4"/>
      <c r="K62" s="5"/>
      <c r="L62" s="5"/>
      <c r="M62" s="2"/>
    </row>
    <row r="63" spans="2:73">
      <c r="H63" s="2"/>
      <c r="I63" s="2"/>
      <c r="J63" s="4"/>
      <c r="K63" s="5"/>
      <c r="L63" s="5"/>
      <c r="M63" s="2"/>
    </row>
    <row r="64" spans="2:73">
      <c r="H64" s="2"/>
      <c r="I64" s="2"/>
      <c r="J64" s="4"/>
      <c r="K64" s="5"/>
      <c r="L64" s="5"/>
      <c r="M64" s="2"/>
    </row>
    <row r="65" spans="3:13">
      <c r="H65" s="2"/>
      <c r="I65" s="2"/>
      <c r="J65" s="4"/>
      <c r="K65" s="5"/>
      <c r="L65" s="5"/>
      <c r="M65" s="2"/>
    </row>
    <row r="66" spans="3:13">
      <c r="H66" s="2"/>
      <c r="I66" s="2"/>
      <c r="J66" s="4"/>
      <c r="K66" s="5"/>
      <c r="L66" s="5"/>
      <c r="M66" s="2"/>
    </row>
    <row r="67" spans="3:13">
      <c r="C67"/>
      <c r="H67" s="2"/>
      <c r="I67" s="2"/>
      <c r="J67" s="4"/>
      <c r="K67" s="5"/>
      <c r="L67" s="5"/>
      <c r="M67" s="2"/>
    </row>
    <row r="68" spans="3:13">
      <c r="H68" s="2"/>
      <c r="I68" s="2"/>
      <c r="J68" s="4"/>
      <c r="K68" s="5"/>
      <c r="L68" s="5"/>
      <c r="M68" s="2"/>
    </row>
    <row r="69" spans="3:13">
      <c r="H69" s="2"/>
      <c r="I69" s="2"/>
      <c r="J69" s="4"/>
      <c r="K69" s="5"/>
      <c r="L69" s="5"/>
      <c r="M69" s="2"/>
    </row>
    <row r="70" spans="3:13">
      <c r="H70" s="2"/>
      <c r="I70" s="2"/>
      <c r="J70" s="4"/>
      <c r="K70" s="5"/>
      <c r="L70" s="5"/>
      <c r="M70" s="2"/>
    </row>
    <row r="71" spans="3:13">
      <c r="H71" s="2"/>
      <c r="I71" s="2"/>
      <c r="J71" s="4"/>
      <c r="K71" s="5"/>
      <c r="L71" s="5"/>
      <c r="M71" s="2"/>
    </row>
    <row r="72" spans="3:13">
      <c r="H72" s="2"/>
      <c r="I72" s="2"/>
      <c r="J72" s="4"/>
      <c r="K72" s="5"/>
      <c r="L72" s="5"/>
      <c r="M72" s="2"/>
    </row>
    <row r="73" spans="3:13">
      <c r="H73" s="2"/>
      <c r="I73" s="2"/>
      <c r="J73" s="4"/>
      <c r="K73" s="5"/>
      <c r="L73" s="5"/>
      <c r="M73" s="2"/>
    </row>
    <row r="74" spans="3:13">
      <c r="H74" s="2"/>
      <c r="I74" s="2"/>
      <c r="J74" s="4"/>
      <c r="K74" s="5"/>
      <c r="L74" s="5"/>
      <c r="M74" s="2"/>
    </row>
    <row r="75" spans="3:13">
      <c r="H75" s="2"/>
      <c r="I75" s="2"/>
      <c r="J75" s="4"/>
      <c r="K75" s="5"/>
      <c r="L75" s="5"/>
      <c r="M75" s="2"/>
    </row>
    <row r="76" spans="3:13">
      <c r="H76" s="2"/>
      <c r="I76" s="2"/>
      <c r="J76" s="4"/>
      <c r="K76" s="5"/>
      <c r="L76" s="5"/>
      <c r="M76" s="2"/>
    </row>
    <row r="77" spans="3:13">
      <c r="H77" s="2"/>
      <c r="I77" s="2"/>
      <c r="J77" s="4"/>
      <c r="K77" s="5"/>
      <c r="L77" s="5"/>
      <c r="M77" s="2"/>
    </row>
    <row r="78" spans="3:13">
      <c r="H78" s="2"/>
      <c r="I78" s="2"/>
      <c r="J78" s="4"/>
      <c r="K78" s="5"/>
      <c r="L78" s="5"/>
      <c r="M78" s="2"/>
    </row>
    <row r="79" spans="3:13">
      <c r="H79" s="2"/>
      <c r="I79" s="2"/>
      <c r="J79" s="4"/>
      <c r="K79" s="5"/>
      <c r="L79" s="5"/>
      <c r="M79" s="2"/>
    </row>
    <row r="80" spans="3:13">
      <c r="H80" s="2"/>
      <c r="I80" s="2"/>
      <c r="J80" s="4"/>
      <c r="K80" s="5"/>
      <c r="L80" s="5"/>
      <c r="M80" s="2"/>
    </row>
    <row r="81" spans="3:13">
      <c r="H81" s="2"/>
      <c r="I81" s="2"/>
      <c r="J81" s="4"/>
      <c r="K81" s="5"/>
      <c r="L81" s="5"/>
      <c r="M81" s="2"/>
    </row>
    <row r="82" spans="3:13">
      <c r="H82" s="2"/>
      <c r="I82" s="2"/>
      <c r="J82" s="4"/>
      <c r="K82" s="5"/>
      <c r="L82" s="5"/>
      <c r="M82" s="2"/>
    </row>
    <row r="83" spans="3:13">
      <c r="H83" s="2"/>
      <c r="I83" s="2"/>
      <c r="J83" s="4"/>
      <c r="K83" s="5"/>
      <c r="L83" s="5"/>
      <c r="M83" s="2"/>
    </row>
    <row r="84" spans="3:13">
      <c r="H84" s="2"/>
      <c r="I84" s="2"/>
      <c r="J84" s="4"/>
      <c r="K84" s="5"/>
      <c r="L84" s="5"/>
      <c r="M84" s="2"/>
    </row>
    <row r="85" spans="3:13">
      <c r="H85" s="2"/>
      <c r="I85" s="2"/>
      <c r="J85" s="4"/>
      <c r="K85" s="5"/>
      <c r="L85" s="5"/>
      <c r="M85" s="2"/>
    </row>
    <row r="86" spans="3:13">
      <c r="H86" s="2"/>
      <c r="I86" s="2"/>
      <c r="J86" s="4"/>
      <c r="K86" s="5"/>
      <c r="L86" s="5"/>
      <c r="M86" s="2"/>
    </row>
    <row r="87" spans="3:13">
      <c r="H87" s="2"/>
      <c r="I87" s="2"/>
      <c r="J87" s="4"/>
      <c r="K87" s="5"/>
      <c r="L87" s="5"/>
      <c r="M87" s="2"/>
    </row>
    <row r="88" spans="3:13">
      <c r="H88" s="2"/>
      <c r="I88" s="2"/>
      <c r="J88" s="4"/>
      <c r="K88" s="5"/>
      <c r="L88" s="5"/>
      <c r="M88" s="2"/>
    </row>
    <row r="89" spans="3:13">
      <c r="C89" s="6" t="s">
        <v>9</v>
      </c>
      <c r="H89" s="2"/>
      <c r="I89" s="2"/>
      <c r="J89" s="4"/>
      <c r="K89" s="5"/>
      <c r="L89" s="5"/>
      <c r="M89" s="2"/>
    </row>
    <row r="90" spans="3:13">
      <c r="H90" s="2"/>
      <c r="I90" s="2"/>
      <c r="J90" s="4"/>
      <c r="K90" s="5"/>
      <c r="L90" s="5"/>
      <c r="M90" s="2"/>
    </row>
    <row r="91" spans="3:13">
      <c r="H91" s="2"/>
      <c r="I91" s="2"/>
      <c r="J91" s="4"/>
      <c r="K91" s="5"/>
      <c r="L91" s="5"/>
      <c r="M91" s="2"/>
    </row>
    <row r="92" spans="3:13">
      <c r="H92" s="2"/>
      <c r="I92" s="2"/>
      <c r="J92" s="4"/>
      <c r="K92" s="5"/>
      <c r="L92" s="5"/>
      <c r="M92" s="2"/>
    </row>
    <row r="93" spans="3:13">
      <c r="H93" s="2"/>
      <c r="I93" s="2"/>
      <c r="J93" s="4"/>
      <c r="K93" s="5"/>
      <c r="L93" s="5"/>
      <c r="M93" s="2"/>
    </row>
    <row r="94" spans="3:13">
      <c r="H94" s="2"/>
      <c r="I94" s="2"/>
      <c r="J94" s="4"/>
      <c r="K94" s="5"/>
      <c r="L94" s="5"/>
      <c r="M94" s="2"/>
    </row>
    <row r="95" spans="3:13">
      <c r="H95" s="2"/>
      <c r="I95" s="2"/>
      <c r="J95" s="4"/>
      <c r="K95" s="5"/>
      <c r="L95" s="5"/>
      <c r="M95" s="2"/>
    </row>
    <row r="96" spans="3:13">
      <c r="H96" s="2"/>
      <c r="I96" s="2"/>
      <c r="J96" s="4"/>
      <c r="K96" s="5"/>
      <c r="L96" s="5"/>
      <c r="M96" s="2"/>
    </row>
    <row r="97" spans="8:13">
      <c r="H97" s="2"/>
      <c r="I97" s="2"/>
      <c r="J97" s="4"/>
      <c r="K97" s="5"/>
      <c r="L97" s="5"/>
      <c r="M97" s="2"/>
    </row>
    <row r="98" spans="8:13">
      <c r="K98" s="5"/>
      <c r="L98" s="5"/>
    </row>
  </sheetData>
  <sortState ref="B4:Z53">
    <sortCondition ref="D4:D53"/>
  </sortState>
  <phoneticPr fontId="0" type="noConversion"/>
  <pageMargins left="0.19685039370078741" right="0.23622047244094491" top="0.19685039370078741" bottom="0.27559055118110237" header="0.51181102362204722" footer="0.51181102362204722"/>
  <pageSetup paperSize="9" scale="74" orientation="landscape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6" sqref="C6"/>
    </sheetView>
  </sheetViews>
  <sheetFormatPr defaultRowHeight="12.75"/>
  <cols>
    <col min="1" max="1" width="11" customWidth="1"/>
    <col min="2" max="2" width="1.7109375" customWidth="1"/>
    <col min="3" max="3" width="30.7109375" bestFit="1" customWidth="1"/>
    <col min="4" max="4" width="5.140625" customWidth="1"/>
    <col min="5" max="5" width="23.140625" customWidth="1"/>
    <col min="6" max="6" width="21.42578125" bestFit="1" customWidth="1"/>
  </cols>
  <sheetData>
    <row r="1" spans="1:6">
      <c r="A1" s="58" t="s">
        <v>55</v>
      </c>
      <c r="B1" s="58"/>
      <c r="C1" s="58" t="s">
        <v>56</v>
      </c>
      <c r="D1" s="45"/>
      <c r="E1" s="9"/>
    </row>
    <row r="2" spans="1:6">
      <c r="A2" s="45" t="s">
        <v>57</v>
      </c>
      <c r="C2" s="59">
        <v>2016</v>
      </c>
      <c r="E2" s="9"/>
    </row>
    <row r="3" spans="1:6">
      <c r="A3" s="45" t="s">
        <v>58</v>
      </c>
      <c r="C3" s="45" t="s">
        <v>172</v>
      </c>
      <c r="E3" s="60" t="s">
        <v>108</v>
      </c>
      <c r="F3" s="64" t="s">
        <v>113</v>
      </c>
    </row>
    <row r="4" spans="1:6">
      <c r="A4" s="45"/>
      <c r="C4" s="45" t="s">
        <v>5</v>
      </c>
      <c r="E4" s="9"/>
    </row>
    <row r="5" spans="1:6">
      <c r="A5" s="45" t="s">
        <v>59</v>
      </c>
      <c r="C5" s="45" t="s">
        <v>173</v>
      </c>
      <c r="E5" s="60" t="s">
        <v>107</v>
      </c>
    </row>
    <row r="6" spans="1:6">
      <c r="A6" s="45"/>
      <c r="C6" s="45" t="s">
        <v>5</v>
      </c>
      <c r="E6" s="9"/>
    </row>
    <row r="7" spans="1:6">
      <c r="A7" s="45" t="s">
        <v>60</v>
      </c>
      <c r="C7" s="45" t="s">
        <v>174</v>
      </c>
      <c r="E7" s="60" t="s">
        <v>109</v>
      </c>
    </row>
    <row r="8" spans="1:6">
      <c r="A8" s="45"/>
      <c r="C8" s="45" t="s">
        <v>179</v>
      </c>
      <c r="E8" s="9"/>
    </row>
    <row r="9" spans="1:6">
      <c r="A9" s="45" t="s">
        <v>61</v>
      </c>
      <c r="C9" s="45" t="s">
        <v>175</v>
      </c>
      <c r="E9" s="60" t="s">
        <v>110</v>
      </c>
    </row>
    <row r="10" spans="1:6">
      <c r="A10" s="45"/>
      <c r="C10" s="45" t="s">
        <v>65</v>
      </c>
      <c r="E10" s="9"/>
    </row>
    <row r="11" spans="1:6">
      <c r="A11" s="45" t="s">
        <v>62</v>
      </c>
      <c r="C11" s="45" t="s">
        <v>176</v>
      </c>
      <c r="E11" s="60" t="s">
        <v>111</v>
      </c>
      <c r="F11" s="64" t="s">
        <v>114</v>
      </c>
    </row>
    <row r="12" spans="1:6">
      <c r="A12" s="45"/>
      <c r="C12" s="45" t="s">
        <v>65</v>
      </c>
      <c r="E12" s="9"/>
    </row>
    <row r="13" spans="1:6">
      <c r="A13" s="45" t="s">
        <v>63</v>
      </c>
      <c r="C13" s="45" t="s">
        <v>177</v>
      </c>
      <c r="E13" s="60" t="s">
        <v>112</v>
      </c>
    </row>
    <row r="14" spans="1:6">
      <c r="A14" s="45"/>
      <c r="C14" s="45" t="s">
        <v>65</v>
      </c>
      <c r="E14" s="9"/>
    </row>
    <row r="15" spans="1:6">
      <c r="A15" s="45" t="s">
        <v>64</v>
      </c>
      <c r="C15" s="45" t="s">
        <v>170</v>
      </c>
      <c r="E15" s="60"/>
    </row>
    <row r="16" spans="1:6">
      <c r="C16" s="45" t="s">
        <v>171</v>
      </c>
      <c r="E16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/>
  </sheetViews>
  <sheetFormatPr defaultRowHeight="12.75"/>
  <cols>
    <col min="3" max="3" width="30.7109375" bestFit="1" customWidth="1"/>
    <col min="4" max="4" width="18.7109375" bestFit="1" customWidth="1"/>
  </cols>
  <sheetData>
    <row r="1" spans="1:4">
      <c r="A1" s="45" t="s">
        <v>52</v>
      </c>
      <c r="B1" s="45" t="s">
        <v>3</v>
      </c>
      <c r="C1" s="45" t="s">
        <v>53</v>
      </c>
      <c r="D1" s="45" t="s">
        <v>2</v>
      </c>
    </row>
    <row r="2" spans="1:4">
      <c r="A2">
        <v>1</v>
      </c>
      <c r="B2" t="s">
        <v>15</v>
      </c>
      <c r="C2" t="s">
        <v>97</v>
      </c>
      <c r="D2" t="s">
        <v>66</v>
      </c>
    </row>
    <row r="3" spans="1:4">
      <c r="A3">
        <v>2</v>
      </c>
      <c r="B3" t="s">
        <v>23</v>
      </c>
      <c r="C3" t="s">
        <v>116</v>
      </c>
      <c r="D3" t="s">
        <v>100</v>
      </c>
    </row>
    <row r="4" spans="1:4">
      <c r="A4">
        <v>3</v>
      </c>
      <c r="B4" t="s">
        <v>67</v>
      </c>
      <c r="C4" t="s">
        <v>117</v>
      </c>
      <c r="D4" t="s">
        <v>118</v>
      </c>
    </row>
    <row r="5" spans="1:4">
      <c r="A5">
        <v>4</v>
      </c>
      <c r="B5" t="s">
        <v>68</v>
      </c>
      <c r="C5" t="s">
        <v>119</v>
      </c>
      <c r="D5" t="s">
        <v>17</v>
      </c>
    </row>
    <row r="6" spans="1:4">
      <c r="A6">
        <v>5</v>
      </c>
      <c r="B6" t="s">
        <v>69</v>
      </c>
      <c r="C6" t="s">
        <v>120</v>
      </c>
      <c r="D6" t="s">
        <v>121</v>
      </c>
    </row>
    <row r="7" spans="1:4">
      <c r="A7">
        <v>6</v>
      </c>
      <c r="B7" t="s">
        <v>70</v>
      </c>
      <c r="C7" t="s">
        <v>122</v>
      </c>
      <c r="D7" t="s">
        <v>123</v>
      </c>
    </row>
    <row r="8" spans="1:4">
      <c r="A8">
        <v>7</v>
      </c>
      <c r="B8" t="s">
        <v>24</v>
      </c>
      <c r="C8" t="s">
        <v>124</v>
      </c>
      <c r="D8" t="s">
        <v>106</v>
      </c>
    </row>
    <row r="9" spans="1:4">
      <c r="A9">
        <v>8</v>
      </c>
      <c r="B9" t="s">
        <v>71</v>
      </c>
      <c r="C9" t="s">
        <v>125</v>
      </c>
      <c r="D9" t="s">
        <v>126</v>
      </c>
    </row>
    <row r="10" spans="1:4">
      <c r="A10">
        <v>9</v>
      </c>
      <c r="B10" t="s">
        <v>72</v>
      </c>
      <c r="C10" t="s">
        <v>127</v>
      </c>
      <c r="D10" t="s">
        <v>128</v>
      </c>
    </row>
    <row r="11" spans="1:4">
      <c r="A11">
        <v>10</v>
      </c>
      <c r="B11" t="s">
        <v>73</v>
      </c>
      <c r="C11" t="s">
        <v>129</v>
      </c>
      <c r="D11" t="s">
        <v>128</v>
      </c>
    </row>
    <row r="12" spans="1:4">
      <c r="A12">
        <v>11</v>
      </c>
      <c r="B12" t="s">
        <v>25</v>
      </c>
      <c r="C12" t="s">
        <v>130</v>
      </c>
      <c r="D12" t="s">
        <v>14</v>
      </c>
    </row>
    <row r="13" spans="1:4">
      <c r="A13">
        <v>12</v>
      </c>
      <c r="B13" t="s">
        <v>74</v>
      </c>
      <c r="C13" t="s">
        <v>131</v>
      </c>
      <c r="D13" t="s">
        <v>14</v>
      </c>
    </row>
    <row r="14" spans="1:4">
      <c r="A14">
        <v>13</v>
      </c>
      <c r="B14" t="s">
        <v>75</v>
      </c>
      <c r="C14" t="s">
        <v>132</v>
      </c>
      <c r="D14" t="s">
        <v>133</v>
      </c>
    </row>
    <row r="15" spans="1:4">
      <c r="A15">
        <v>14</v>
      </c>
      <c r="B15" t="s">
        <v>76</v>
      </c>
      <c r="C15" t="s">
        <v>134</v>
      </c>
      <c r="D15" t="s">
        <v>135</v>
      </c>
    </row>
    <row r="16" spans="1:4">
      <c r="A16">
        <v>15</v>
      </c>
      <c r="B16" t="s">
        <v>26</v>
      </c>
      <c r="C16" t="s">
        <v>136</v>
      </c>
      <c r="D16" t="s">
        <v>137</v>
      </c>
    </row>
    <row r="17" spans="1:4">
      <c r="A17">
        <v>16</v>
      </c>
      <c r="B17" t="s">
        <v>77</v>
      </c>
      <c r="C17" t="s">
        <v>138</v>
      </c>
      <c r="D17" t="s">
        <v>105</v>
      </c>
    </row>
    <row r="18" spans="1:4">
      <c r="A18">
        <v>17</v>
      </c>
      <c r="B18" t="s">
        <v>78</v>
      </c>
      <c r="C18" t="s">
        <v>33</v>
      </c>
      <c r="D18" t="s">
        <v>98</v>
      </c>
    </row>
    <row r="19" spans="1:4">
      <c r="A19">
        <v>18</v>
      </c>
      <c r="B19" t="s">
        <v>79</v>
      </c>
      <c r="C19" t="s">
        <v>13</v>
      </c>
      <c r="D19" t="s">
        <v>34</v>
      </c>
    </row>
    <row r="20" spans="1:4">
      <c r="A20">
        <v>19</v>
      </c>
      <c r="B20" t="s">
        <v>27</v>
      </c>
      <c r="C20" t="s">
        <v>139</v>
      </c>
      <c r="D20" t="s">
        <v>140</v>
      </c>
    </row>
    <row r="21" spans="1:4">
      <c r="A21">
        <v>20</v>
      </c>
      <c r="B21" t="s">
        <v>80</v>
      </c>
      <c r="C21" t="s">
        <v>141</v>
      </c>
      <c r="D21" t="s">
        <v>142</v>
      </c>
    </row>
    <row r="22" spans="1:4">
      <c r="A22">
        <v>21</v>
      </c>
      <c r="B22" t="s">
        <v>81</v>
      </c>
      <c r="C22" t="s">
        <v>143</v>
      </c>
      <c r="D22" t="s">
        <v>99</v>
      </c>
    </row>
    <row r="23" spans="1:4">
      <c r="A23">
        <v>22</v>
      </c>
      <c r="B23" t="s">
        <v>82</v>
      </c>
      <c r="C23" t="s">
        <v>144</v>
      </c>
      <c r="D23" t="s">
        <v>40</v>
      </c>
    </row>
    <row r="24" spans="1:4">
      <c r="A24">
        <v>23</v>
      </c>
      <c r="B24" t="s">
        <v>28</v>
      </c>
      <c r="C24" t="s">
        <v>12</v>
      </c>
      <c r="D24" t="s">
        <v>145</v>
      </c>
    </row>
    <row r="25" spans="1:4">
      <c r="A25">
        <v>24</v>
      </c>
      <c r="B25" t="s">
        <v>83</v>
      </c>
      <c r="C25" t="s">
        <v>146</v>
      </c>
      <c r="D25" t="s">
        <v>147</v>
      </c>
    </row>
    <row r="26" spans="1:4">
      <c r="A26">
        <v>25</v>
      </c>
      <c r="B26" t="s">
        <v>84</v>
      </c>
      <c r="C26" t="s">
        <v>148</v>
      </c>
    </row>
    <row r="27" spans="1:4">
      <c r="A27">
        <v>26</v>
      </c>
      <c r="B27" t="s">
        <v>85</v>
      </c>
      <c r="C27" t="s">
        <v>149</v>
      </c>
      <c r="D27" t="s">
        <v>150</v>
      </c>
    </row>
    <row r="28" spans="1:4">
      <c r="A28">
        <v>27</v>
      </c>
      <c r="B28" t="s">
        <v>29</v>
      </c>
      <c r="C28" t="s">
        <v>151</v>
      </c>
      <c r="D28" t="s">
        <v>152</v>
      </c>
    </row>
    <row r="29" spans="1:4">
      <c r="A29">
        <v>28</v>
      </c>
      <c r="B29" t="s">
        <v>86</v>
      </c>
      <c r="C29" t="s">
        <v>101</v>
      </c>
      <c r="D29" t="s">
        <v>153</v>
      </c>
    </row>
    <row r="30" spans="1:4">
      <c r="A30">
        <v>29</v>
      </c>
      <c r="B30" t="s">
        <v>87</v>
      </c>
      <c r="C30" t="s">
        <v>154</v>
      </c>
      <c r="D30" t="s">
        <v>155</v>
      </c>
    </row>
    <row r="31" spans="1:4">
      <c r="A31">
        <v>30</v>
      </c>
      <c r="B31" t="s">
        <v>88</v>
      </c>
      <c r="C31" t="s">
        <v>156</v>
      </c>
      <c r="D31" t="s">
        <v>36</v>
      </c>
    </row>
    <row r="32" spans="1:4">
      <c r="A32">
        <v>31</v>
      </c>
      <c r="B32" t="s">
        <v>30</v>
      </c>
      <c r="C32" t="s">
        <v>157</v>
      </c>
      <c r="D32" t="s">
        <v>36</v>
      </c>
    </row>
    <row r="33" spans="1:4">
      <c r="A33">
        <v>32</v>
      </c>
      <c r="B33" t="s">
        <v>89</v>
      </c>
      <c r="C33" t="s">
        <v>158</v>
      </c>
      <c r="D33" t="s">
        <v>159</v>
      </c>
    </row>
    <row r="34" spans="1:4">
      <c r="A34">
        <v>33</v>
      </c>
      <c r="B34" t="s">
        <v>90</v>
      </c>
      <c r="C34" t="s">
        <v>10</v>
      </c>
      <c r="D34" t="s">
        <v>128</v>
      </c>
    </row>
    <row r="35" spans="1:4">
      <c r="A35">
        <v>34</v>
      </c>
      <c r="B35" t="s">
        <v>91</v>
      </c>
      <c r="C35" t="s">
        <v>21</v>
      </c>
      <c r="D35" t="s">
        <v>22</v>
      </c>
    </row>
    <row r="36" spans="1:4">
      <c r="A36">
        <v>35</v>
      </c>
      <c r="B36" t="s">
        <v>31</v>
      </c>
      <c r="C36" t="s">
        <v>18</v>
      </c>
      <c r="D36" t="s">
        <v>19</v>
      </c>
    </row>
    <row r="37" spans="1:4">
      <c r="A37">
        <v>36</v>
      </c>
      <c r="B37" t="s">
        <v>92</v>
      </c>
      <c r="C37" t="s">
        <v>11</v>
      </c>
      <c r="D37" t="s">
        <v>103</v>
      </c>
    </row>
    <row r="38" spans="1:4">
      <c r="A38">
        <v>37</v>
      </c>
      <c r="B38" t="s">
        <v>93</v>
      </c>
      <c r="C38" t="s">
        <v>160</v>
      </c>
      <c r="D38" t="s">
        <v>112</v>
      </c>
    </row>
    <row r="39" spans="1:4">
      <c r="A39">
        <v>38</v>
      </c>
      <c r="B39" t="s">
        <v>94</v>
      </c>
      <c r="C39" t="s">
        <v>161</v>
      </c>
      <c r="D39" t="s">
        <v>96</v>
      </c>
    </row>
    <row r="40" spans="1:4">
      <c r="A40">
        <v>39</v>
      </c>
      <c r="B40" t="s">
        <v>35</v>
      </c>
      <c r="C40" t="s">
        <v>162</v>
      </c>
      <c r="D40" t="s">
        <v>102</v>
      </c>
    </row>
    <row r="41" spans="1:4">
      <c r="A41">
        <v>40</v>
      </c>
      <c r="B41" t="s">
        <v>95</v>
      </c>
      <c r="C41" t="s">
        <v>20</v>
      </c>
      <c r="D41" t="s">
        <v>163</v>
      </c>
    </row>
    <row r="42" spans="1:4">
      <c r="A42">
        <v>41</v>
      </c>
      <c r="B42" t="s">
        <v>16</v>
      </c>
      <c r="C42" t="s">
        <v>164</v>
      </c>
      <c r="D42" t="s">
        <v>165</v>
      </c>
    </row>
    <row r="43" spans="1:4">
      <c r="A43">
        <v>42</v>
      </c>
      <c r="B43" t="s">
        <v>32</v>
      </c>
      <c r="C43" t="s">
        <v>38</v>
      </c>
      <c r="D43" t="s">
        <v>166</v>
      </c>
    </row>
    <row r="44" spans="1:4">
      <c r="A44">
        <v>43</v>
      </c>
      <c r="B44" t="s">
        <v>37</v>
      </c>
      <c r="C44" t="s">
        <v>104</v>
      </c>
      <c r="D44" t="s">
        <v>167</v>
      </c>
    </row>
    <row r="45" spans="1:4">
      <c r="A45">
        <v>44</v>
      </c>
      <c r="B45" t="s">
        <v>39</v>
      </c>
      <c r="C45" t="s">
        <v>168</v>
      </c>
      <c r="D45" t="s">
        <v>169</v>
      </c>
    </row>
    <row r="46" spans="1:4">
      <c r="A46">
        <v>45</v>
      </c>
      <c r="B46" t="s">
        <v>41</v>
      </c>
      <c r="C46" t="s">
        <v>43</v>
      </c>
      <c r="D46" t="s">
        <v>44</v>
      </c>
    </row>
    <row r="47" spans="1:4">
      <c r="A47">
        <v>46</v>
      </c>
      <c r="B47" t="s">
        <v>45</v>
      </c>
    </row>
    <row r="48" spans="1:4">
      <c r="A48">
        <v>47</v>
      </c>
      <c r="B48" t="s">
        <v>46</v>
      </c>
    </row>
    <row r="49" spans="1:2">
      <c r="A49">
        <v>48</v>
      </c>
      <c r="B49" t="s">
        <v>47</v>
      </c>
    </row>
    <row r="50" spans="1:2">
      <c r="A50">
        <v>49</v>
      </c>
      <c r="B50" t="s">
        <v>48</v>
      </c>
    </row>
    <row r="51" spans="1:2">
      <c r="A51">
        <v>50</v>
      </c>
      <c r="B51" t="s">
        <v>49</v>
      </c>
    </row>
    <row r="52" spans="1:2">
      <c r="A52">
        <v>51</v>
      </c>
      <c r="B52" t="s">
        <v>50</v>
      </c>
    </row>
    <row r="53" spans="1:2">
      <c r="A53">
        <v>52</v>
      </c>
      <c r="B53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18</vt:i4>
      </vt:variant>
    </vt:vector>
  </HeadingPairs>
  <TitlesOfParts>
    <vt:vector size="21" baseType="lpstr">
      <vt:lpstr>Resultat</vt:lpstr>
      <vt:lpstr>Grund</vt:lpstr>
      <vt:lpstr>Blad2</vt:lpstr>
      <vt:lpstr>Gren1</vt:lpstr>
      <vt:lpstr>Gren1b</vt:lpstr>
      <vt:lpstr>Gren2</vt:lpstr>
      <vt:lpstr>Gren2b</vt:lpstr>
      <vt:lpstr>Gren3</vt:lpstr>
      <vt:lpstr>Gren3b</vt:lpstr>
      <vt:lpstr>Gren4</vt:lpstr>
      <vt:lpstr>Gren4b</vt:lpstr>
      <vt:lpstr>Gren5</vt:lpstr>
      <vt:lpstr>Gren5b</vt:lpstr>
      <vt:lpstr>Gren6</vt:lpstr>
      <vt:lpstr>Gren6b</vt:lpstr>
      <vt:lpstr>Gren7</vt:lpstr>
      <vt:lpstr>Gren7b</vt:lpstr>
      <vt:lpstr>Hela</vt:lpstr>
      <vt:lpstr>RESULTAT</vt:lpstr>
      <vt:lpstr>Total</vt:lpstr>
      <vt:lpstr>Resultat!Utskriftsområde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Johansson</dc:creator>
  <cp:lastModifiedBy>Alexander Johansson</cp:lastModifiedBy>
  <cp:lastPrinted>2011-10-23T08:08:51Z</cp:lastPrinted>
  <dcterms:created xsi:type="dcterms:W3CDTF">1997-04-09T18:50:50Z</dcterms:created>
  <dcterms:modified xsi:type="dcterms:W3CDTF">2016-10-30T14:55:08Z</dcterms:modified>
</cp:coreProperties>
</file>